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55" windowHeight="12525" activeTab="2"/>
  </bookViews>
  <sheets>
    <sheet name="zał 7" sheetId="1" r:id="rId1"/>
    <sheet name="zał 2" sheetId="2" r:id="rId2"/>
    <sheet name="zał 3 " sheetId="3" r:id="rId3"/>
    <sheet name="zał 5" sheetId="4" r:id="rId4"/>
    <sheet name="zał 6" sheetId="5" r:id="rId5"/>
    <sheet name="zał 4" sheetId="6" r:id="rId6"/>
    <sheet name="zał 1" sheetId="7" r:id="rId7"/>
  </sheets>
  <definedNames>
    <definedName name="_xlnm.Print_Titles" localSheetId="1">'zał 2'!$7:$11</definedName>
    <definedName name="_xlnm.Print_Titles" localSheetId="2">'zał 3 '!$6:$7</definedName>
  </definedNames>
  <calcPr fullCalcOnLoad="1"/>
</workbook>
</file>

<file path=xl/sharedStrings.xml><?xml version="1.0" encoding="utf-8"?>
<sst xmlns="http://schemas.openxmlformats.org/spreadsheetml/2006/main" count="684" uniqueCount="444">
  <si>
    <t>Rady Powiatu w Wyszkowie</t>
  </si>
  <si>
    <t>WYDATKI INWESTYCYJNE W ROKU BUDŻETOWYM 2006 ORAZ NA PROGRAMY WIELOLETNIE</t>
  </si>
  <si>
    <t>Poz</t>
  </si>
  <si>
    <t>Dz.</t>
  </si>
  <si>
    <t>Rozdz.</t>
  </si>
  <si>
    <t>Nazwa Programu inwestycyjnego</t>
  </si>
  <si>
    <t>Jednostka organizacyjna realizująca program lub koordynująca wykonanie programu</t>
  </si>
  <si>
    <t>Okres realizacji programu</t>
  </si>
  <si>
    <t>Łączne nakłady inwestycyjne</t>
  </si>
  <si>
    <t>Nakłady inwest. poniesione w latach ubiegłych</t>
  </si>
  <si>
    <t>Wysokość wydatków w latach</t>
  </si>
  <si>
    <t>Ogółem        2006 r.</t>
  </si>
  <si>
    <t>środki własne powiatu</t>
  </si>
  <si>
    <t xml:space="preserve">Środki pozyskane </t>
  </si>
  <si>
    <t>Kredyt/ pożyczka</t>
  </si>
  <si>
    <t>Transport i łączność</t>
  </si>
  <si>
    <t>Modernizacja dróg powiatowych w tym:</t>
  </si>
  <si>
    <t xml:space="preserve"> Nr 28552 Kręgi - Olszanka w m. Olszanka -3.105 mb   w tym projekt 14.352 zł</t>
  </si>
  <si>
    <t>Starostwo Powiatowe</t>
  </si>
  <si>
    <t>2005 - 2006</t>
  </si>
  <si>
    <t>2005-2006</t>
  </si>
  <si>
    <t xml:space="preserve"> Nr 28555 - Niegów Młynarze w m. Młynarze-1240mb</t>
  </si>
  <si>
    <t>2005           2006</t>
  </si>
  <si>
    <t>Nr 28537 Rząśnik - Lubiel Stary w m. Janowo - 1670 mb</t>
  </si>
  <si>
    <t>2005                 2006</t>
  </si>
  <si>
    <t>Nr 28556 Kuligów - Obrąb w m. Słopsk -1006 mb</t>
  </si>
  <si>
    <t>2005               2006</t>
  </si>
  <si>
    <t>Nr 28545 Wola Mystkowska - Kozłowo w m. Kozłowo -580mb</t>
  </si>
  <si>
    <t>2005              2006</t>
  </si>
  <si>
    <t>Nr 28562 Mostówka - Zabrodzie w m. Mostówka - 254 mb</t>
  </si>
  <si>
    <t>2006 - 2007</t>
  </si>
  <si>
    <t>Nr 28534 Kamieńczyk - Puste Łąki w m. Świniotop -426 mb</t>
  </si>
  <si>
    <t>Nr 28548 Wyszków - Somianka - Popowo Kościelne w m . Kręgi  dł 310 mb</t>
  </si>
  <si>
    <t>2006-2007</t>
  </si>
  <si>
    <t>Odnowy dróg powiatowych w tym:</t>
  </si>
  <si>
    <t>Nr 28547 Gładczyn - Popowo Kościelne w m. Popowo Kościelne  -500mb</t>
  </si>
  <si>
    <t>2005    2006</t>
  </si>
  <si>
    <t>28532 Poręba Kocęby-Tuchlin-Trzcianka w m. Poręba -1200 mb</t>
  </si>
  <si>
    <t>28532 Poręba Kocęby-Tuchlin-Trzcianka w m. Trzcianka -500 mb</t>
  </si>
  <si>
    <t>Nr 28533 Turzyn - Brańszczyk - Niemiry w m. Turzyn  -2650mb</t>
  </si>
  <si>
    <t>Nr 28523 Długosiodło - Plewki w m. Bosewo - Małaszek 1500 mb</t>
  </si>
  <si>
    <t>Nr 28533 Turzyn - Brańszczyk - Niemiry w m. Turzyn  -2200 mb</t>
  </si>
  <si>
    <t>Nr 28534 Kamieńczyk - Puste Łąki w m. Kamieńczyk  -426  mb</t>
  </si>
  <si>
    <t xml:space="preserve">Nr 28536 Wyszków - Długosiodło -  w m. Wyszków 500 mb </t>
  </si>
  <si>
    <t xml:space="preserve">Nr 28556 Dręszew - Obrąb w m. Zabrodzie -1 150  mb </t>
  </si>
  <si>
    <t>Nr 28542 Somianka - Rząśnik w m. Somianka dł 376 mb</t>
  </si>
  <si>
    <t>Nr 28547 Gładczyn - Popowo Kościelne w m. od 62 do Popowa -400 mb</t>
  </si>
  <si>
    <t>Nr 28548 Wyszków - Somianka - Popowo Kościelne kierunek Więziennictwo dł 500 mb</t>
  </si>
  <si>
    <t>Budowa chodników</t>
  </si>
  <si>
    <t>Budowa chodnika przy drodze Nr 28548 Wyszków - Somianka - Popowo Kościelne długości 500 mb w Rybienku Nowym</t>
  </si>
  <si>
    <t>2006 -2007</t>
  </si>
  <si>
    <t>Dofinansowanie budowy chodników</t>
  </si>
  <si>
    <t>Gmina Brańszczyk ( ul. Bielińska 800 mb, ul. Chopina 240 mb, ul, Jana Pawła II 400 mb)</t>
  </si>
  <si>
    <t>Gmina Brańszczyk</t>
  </si>
  <si>
    <t>Gmina Długosiodło ( Stare Bosewo 530 mb, Długosiodło ul Puławskiego 315 mb, Łączka 60 mb</t>
  </si>
  <si>
    <t>Gmina Długosiodło</t>
  </si>
  <si>
    <t>Gmina Zabrodzie ( Niegów 1 300 mb)</t>
  </si>
  <si>
    <t>Gmina Zabrodzie</t>
  </si>
  <si>
    <t>Gmina Rząsnik ( Dąbrowa - 850 mb, Komorowo - 1.000 mb, Bielino - 900 mb)</t>
  </si>
  <si>
    <t xml:space="preserve">Gmina Rząsnik </t>
  </si>
  <si>
    <t>Zakupy inwestycyjne</t>
  </si>
  <si>
    <t>Starostwo Powiatowe w Wyszkowie</t>
  </si>
  <si>
    <t>Działalność usługowa</t>
  </si>
  <si>
    <t>zakup sprzętu komputerowego</t>
  </si>
  <si>
    <t>PINB w Wyszkowie</t>
  </si>
  <si>
    <t>Administracja publiczna</t>
  </si>
  <si>
    <t>Starostwa powiatowe</t>
  </si>
  <si>
    <t xml:space="preserve">Starostwo Powiatowe </t>
  </si>
  <si>
    <t>Oświata i wychowanie</t>
  </si>
  <si>
    <t>Modernizacja budynku Zespołu Szkół Nr 2 w Wyszkowie</t>
  </si>
  <si>
    <t>ZS Nr 2 w Wyszkowie</t>
  </si>
  <si>
    <t>Ochrona zdrowia</t>
  </si>
  <si>
    <t>SP ZZOZ w Wyszkowie</t>
  </si>
  <si>
    <t>Pomoc społeczna</t>
  </si>
  <si>
    <t>DPS "Fiszor w Gaju"</t>
  </si>
  <si>
    <t>Zakup zestawu komputerowego i programu  LEX</t>
  </si>
  <si>
    <t xml:space="preserve">PCPR </t>
  </si>
  <si>
    <t>Pozostałe zadania w zakresie polityki społecznej</t>
  </si>
  <si>
    <t>Budowa podjazdu dla osób niepełnosprawnych</t>
  </si>
  <si>
    <t>Powiatowy Urząd Pracy w Wyszkowie</t>
  </si>
  <si>
    <t>dokumentacja techniczna rozbudowy PUP</t>
  </si>
  <si>
    <t>Edukacyjna opieka wychowawcza</t>
  </si>
  <si>
    <t>Zmiana systemu ogrzewania z węglowego na gazowe w Specjalnym Ośrodku Szkolno - Wychowawczym w Wyszkowie</t>
  </si>
  <si>
    <t>SOSW w Wyszkowie</t>
  </si>
  <si>
    <t>Ogółem inwestycje</t>
  </si>
  <si>
    <t>Limity wydatków na programy i projekty realizowane ze środków pochodzących z funduszy strukturalnych</t>
  </si>
  <si>
    <t>Lp.</t>
  </si>
  <si>
    <t>Nazwa projektu i źródła finansowania</t>
  </si>
  <si>
    <t>Jednostka realizująca projekt</t>
  </si>
  <si>
    <t>Okres realizacji</t>
  </si>
  <si>
    <t>Łączne nakłady finansowe</t>
  </si>
  <si>
    <t>Wysokość wydatków w roku budżetowym 2006</t>
  </si>
  <si>
    <t>Wysokość wydatków w latach 2007-2009</t>
  </si>
  <si>
    <t>I</t>
  </si>
  <si>
    <t>Wydatki bieżące razem:</t>
  </si>
  <si>
    <t>Zintegrowany program operacyjny rozwoju regionalnego</t>
  </si>
  <si>
    <t>Priorytet 2 - Wzmocnienie rozwoju zasobów ludzkich w regionach</t>
  </si>
  <si>
    <t>Działanie 2.2 - Wyrównywanie szans edukacyjnych poprzez programy stypendialne</t>
  </si>
  <si>
    <t>1.1</t>
  </si>
  <si>
    <t>Projekt: "Stypendia szansą na lepszą przyszłość"</t>
  </si>
  <si>
    <t>Budzet powiatu</t>
  </si>
  <si>
    <t>Budżet gminy</t>
  </si>
  <si>
    <t>Budżet państwa</t>
  </si>
  <si>
    <t>środki UE</t>
  </si>
  <si>
    <t>inne</t>
  </si>
  <si>
    <t>1.2</t>
  </si>
  <si>
    <t>Projekt: Równy start po wiedzę</t>
  </si>
  <si>
    <t>środki EFS</t>
  </si>
  <si>
    <t>Priorytet 3 - Rozwój lokalny</t>
  </si>
  <si>
    <t>Działanie 3.5 - Lokalna infrastruktura społeczna</t>
  </si>
  <si>
    <t>Poddziałanie 3.5.1 - Lokalna infrastruktura edukacyjna i sportowa</t>
  </si>
  <si>
    <t>1.3</t>
  </si>
  <si>
    <t>Projekt: Wyposażenie sal dydaktycznych oraz poprawa bazy socjalnej w internacie SOSz-W w Wyszkowie</t>
  </si>
  <si>
    <t>Specjalny Ośrodek Szkolno - Wychowawczy w Wyszkowie</t>
  </si>
  <si>
    <t>Budzet państwa</t>
  </si>
  <si>
    <t>1.4</t>
  </si>
  <si>
    <t>Budżet powiatu</t>
  </si>
  <si>
    <t>1.5</t>
  </si>
  <si>
    <t>Ogółem programy:</t>
  </si>
  <si>
    <t>Projekt: "Zwiększenie dostępu do edukacji na poziomie wyższym mieszkańców Powiatu Wyszkowskiego"</t>
  </si>
  <si>
    <t>Projekt: "Pokonywanie barier w dostępie do edukacji młodzieży z terenów wiejskich"</t>
  </si>
  <si>
    <t>2004 -</t>
  </si>
  <si>
    <t>Nakłady poniesione w latach poprzednich</t>
  </si>
  <si>
    <t>1.6</t>
  </si>
  <si>
    <t>1.7</t>
  </si>
  <si>
    <t>Załącznik Nr 3</t>
  </si>
  <si>
    <t xml:space="preserve"> Nr 28126 Kunin - Chrzczanka w m. Chrzczanka- 1000 mb</t>
  </si>
  <si>
    <t xml:space="preserve"> Nr 28126 Kunin - Chrzczanka w m. Chrzczanka- 200 mb</t>
  </si>
  <si>
    <t>Nr 28554 Wyszków - Ślubów w m. Drogoszewo - 500 mb</t>
  </si>
  <si>
    <t>Nr 28554 Wyszków - Ślubów w m. Drogoszewo - 800 mb</t>
  </si>
  <si>
    <t>Załącznik  Nr 1</t>
  </si>
  <si>
    <t>Zestawienie zmian w budżecie Powiatu Wyszkowskiego</t>
  </si>
  <si>
    <t>Par.</t>
  </si>
  <si>
    <t>Treść</t>
  </si>
  <si>
    <t>Dochody</t>
  </si>
  <si>
    <t>Wydatki</t>
  </si>
  <si>
    <t>zwiększenia</t>
  </si>
  <si>
    <t>zmniejszenia</t>
  </si>
  <si>
    <t>6300</t>
  </si>
  <si>
    <t>Zakup materiałów i wyposażenia</t>
  </si>
  <si>
    <t>Ogółem</t>
  </si>
  <si>
    <t>Uzasadnienie</t>
  </si>
  <si>
    <t>Dokonuje się zmian w budżecie powiatu po stronie dochodów i wydatków :</t>
  </si>
  <si>
    <t>Wyszczególnienie</t>
  </si>
  <si>
    <t>Wydatki ogółem</t>
  </si>
  <si>
    <t>Zakup usług pozostałych</t>
  </si>
  <si>
    <t>Załącznik Nr 2</t>
  </si>
  <si>
    <t>4300</t>
  </si>
  <si>
    <t>Stan środków pieniężnych na koniec roku (poz. 1+2-3)</t>
  </si>
  <si>
    <t>Budowa hali sportowej z zapleczem socjalnym i łącznikiem administracyjnym przy I LO w Wyszkowie</t>
  </si>
  <si>
    <t>2003-2005</t>
  </si>
  <si>
    <t>Nr 28531 Poręba - Udrzyn w m. Udrzyn dł 1 400 mb</t>
  </si>
  <si>
    <t>Nr 28532 Trzcianka - Brańszczyk - Poręba Kocęby dł 3.200 mb</t>
  </si>
  <si>
    <t>Sektorowy Program Operacyjny Rozwoju Zasobów Ludzkich</t>
  </si>
  <si>
    <t>Działanie 1.2a - Wspieranie młodzieży na rynku pracy</t>
  </si>
  <si>
    <t>Projekt : Wspieranie młodzieży na rynku pracy</t>
  </si>
  <si>
    <t>Powiatowy Urząd Pracy</t>
  </si>
  <si>
    <t>Środki z Funduszu Pracy</t>
  </si>
  <si>
    <t>Środki z EFS</t>
  </si>
  <si>
    <t>Działanie 1.3a - Przeciwdziałanie i zwalczanie długotrwałego bezrobocia</t>
  </si>
  <si>
    <t>Projekt: Przeciwdziałanie i zwalczanie długotrwałego bezrobocia</t>
  </si>
  <si>
    <t xml:space="preserve">Plan przed zmianą </t>
  </si>
  <si>
    <t>Zwiększenia</t>
  </si>
  <si>
    <t>Plan na  2006 r. po zmianie</t>
  </si>
  <si>
    <t>Nr 28526 Długosiodło -Lubiel Nowy - Rząśnik w m. Ostrykół dł  500 mb</t>
  </si>
  <si>
    <t>Nr 28526 Długosiodło -Lubiel Nowy - Rząśnik w m. Lubiel Stary dł  1250 mb</t>
  </si>
  <si>
    <t>Nr 28526 Długosiodło - Lubiel Nowy -  Rząśnik w m. Nowa Wieś, Chrzczanka, Bosewo Stare dł 1 300 mb</t>
  </si>
  <si>
    <t>Rachunek dochodów własnych        Darowizny</t>
  </si>
  <si>
    <t>854</t>
  </si>
  <si>
    <t>85403</t>
  </si>
  <si>
    <t>Specjalne ośrodki szkolno - wychowawcze</t>
  </si>
  <si>
    <t>Opracowanie dokumentacji projektowo - kosztorysowej na prace termomodernizacyjne w budynkach użyteczności publicznej jednostek organizacyjnych Powiatu Wyszkowskiego  - zadanie współfinansowane  z Norweskiego Mechanizmu Finansowego.</t>
  </si>
  <si>
    <t>Koszty Audytu energetycznego " Prace termomodernizacyjne w budynkach użyteczności publicznej Powiatu Wyszkowskiego -  wniosek o współfinansowanie z Norweskiego Mechanizmu  Finansowego</t>
  </si>
  <si>
    <t>I LO w Wyszkowie</t>
  </si>
  <si>
    <t>ZS Nr 1 w Wyszkowie</t>
  </si>
  <si>
    <t>Koszty Audytu energetycznego i dokumentacji projektowo - kosztorysowej " Prace termomodernizacyjne w budynkach użyteczności publicznej Powiatu Wyszkowskiego -  wniosek o współfinansowanie z Norweskiego Mechanizmu  Finansowego</t>
  </si>
  <si>
    <t>ZS w Zabrodziu</t>
  </si>
  <si>
    <t>CKP w Wyszkowie</t>
  </si>
  <si>
    <t>DPS Brańszczyk</t>
  </si>
  <si>
    <t>Zakup  samochodu osobowego</t>
  </si>
  <si>
    <t>Dom Dziecka w Dębinkach</t>
  </si>
  <si>
    <t>z tego:</t>
  </si>
  <si>
    <t>PROGNOZA DŁUGU POWIATU NA 31 GRUDNIA 2006 r.I LATA NASTĘPNE</t>
  </si>
  <si>
    <t>Rodzaj zadłużenia oraz nazwa zadania</t>
  </si>
  <si>
    <t>Kredytobiorca, pożyczkodawca</t>
  </si>
  <si>
    <t xml:space="preserve">Data zaciągnięcia </t>
  </si>
  <si>
    <t>Kwota zadłużenia wg stanu na 31.12.2006 r. (po spłatach 2006 r.)</t>
  </si>
  <si>
    <t>Planowane kwoty spłaty w latach</t>
  </si>
  <si>
    <t>2006</t>
  </si>
  <si>
    <t>lata następne</t>
  </si>
  <si>
    <t>z tego w kwartale</t>
  </si>
  <si>
    <t>II</t>
  </si>
  <si>
    <t>III</t>
  </si>
  <si>
    <t>IV</t>
  </si>
  <si>
    <t>Długoterminowe</t>
  </si>
  <si>
    <t xml:space="preserve">kredyt inwestycyjny </t>
  </si>
  <si>
    <t>BS Wyszków</t>
  </si>
  <si>
    <t>27.12.2002 r.</t>
  </si>
  <si>
    <t>kredyt inwestycyjny</t>
  </si>
  <si>
    <t>08.09.2003 r.</t>
  </si>
  <si>
    <t>Bank Pocztowy S.A.  POK w Ostrołęce</t>
  </si>
  <si>
    <t>23.12.2003 r.</t>
  </si>
  <si>
    <t>16.09.2004 r</t>
  </si>
  <si>
    <t>Kredyt inwestycyjny</t>
  </si>
  <si>
    <t>pożyczki zaciągnięte w WFOŚiGW</t>
  </si>
  <si>
    <t>WFOŚiGW w Warszawie</t>
  </si>
  <si>
    <t>2002 - 2005</t>
  </si>
  <si>
    <t>pożyczka zaciągnięta w WFOŚiGW</t>
  </si>
  <si>
    <t>2006 r.</t>
  </si>
  <si>
    <t>Obsługa odsetek/dyskonta</t>
  </si>
  <si>
    <t>Fundusze strukturalne</t>
  </si>
  <si>
    <t>Poręczenia i gwarancje</t>
  </si>
  <si>
    <t>SPZZOZ</t>
  </si>
  <si>
    <t>Odsetki</t>
  </si>
  <si>
    <t>Zobowiązania wymagalne</t>
  </si>
  <si>
    <t>Ogółem dług</t>
  </si>
  <si>
    <t>Ogółem odsetki</t>
  </si>
  <si>
    <t>Dochody budżetu</t>
  </si>
  <si>
    <t>Wskaźnik  (art. 169 ustawy o fin. publ. maks. 15  %)</t>
  </si>
  <si>
    <t>Wskaźnik ( art. 170 ustawy o fin. publ.maks. 50,2 %)</t>
  </si>
  <si>
    <t>2006- 2007</t>
  </si>
  <si>
    <t>Zmniejszenia</t>
  </si>
  <si>
    <t>Stan środków pieniężnych na początek roku (poz. 1+2-3)</t>
  </si>
  <si>
    <t>Zamiany w planach finansowych rachunku dochodów własnych na 2006 r.</t>
  </si>
  <si>
    <t>Załącznik Nr 4</t>
  </si>
  <si>
    <t>750</t>
  </si>
  <si>
    <t>75020</t>
  </si>
  <si>
    <t>852</t>
  </si>
  <si>
    <t>Zakup usług remontowych</t>
  </si>
  <si>
    <t>Wykonanie wymiennika ciepła - przyłęczenie do miejskiej sieci cieplnej</t>
  </si>
  <si>
    <t xml:space="preserve">Termomodernizacja, wymiana okien, grzejników oraz wymiana dachu w Domu Pomocy Społecznej dla Dzieci "Fiszor w Gaju" udział własny. </t>
  </si>
  <si>
    <t>Załącznik Nr 5</t>
  </si>
  <si>
    <t>Budowa chodnika przy drodze Nr 28548 Wyszków - Somianka - Popowo Kościelne długości 246,82 mb w Rybienku Starym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</si>
  <si>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</si>
  <si>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</si>
  <si>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</si>
  <si>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</si>
  <si>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</si>
  <si>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</si>
  <si>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85202</t>
  </si>
  <si>
    <t>Domy pomocy społecznej</t>
  </si>
  <si>
    <t>801</t>
  </si>
  <si>
    <t>6050</t>
  </si>
  <si>
    <t>Wydatki inwestycyjne</t>
  </si>
  <si>
    <t>Załącznik Nr 6</t>
  </si>
  <si>
    <t>DZ.00 - PRZYCHODY I ROZCHODY  NA 2006 r. ZWIĄZANE Z FINANSOWANIEM NIEDOBORU I</t>
  </si>
  <si>
    <t>ROZDYSPONOWANIEM NADWYŻKI BUDŻETOWEJ ORAZ Z PRYWATYZACJĄ MAJĄTKU</t>
  </si>
  <si>
    <t>JEDNOSTEK SAMORZĄDU TERYTORIALNEGO</t>
  </si>
  <si>
    <t>Klasyfikacja przychodów i rozchodów</t>
  </si>
  <si>
    <t>Kwota</t>
  </si>
  <si>
    <t>1.</t>
  </si>
  <si>
    <t>Planowane dochody</t>
  </si>
  <si>
    <t>2.</t>
  </si>
  <si>
    <t>Planowane wydatki</t>
  </si>
  <si>
    <t>3.</t>
  </si>
  <si>
    <t>Wynik</t>
  </si>
  <si>
    <t>różnica 1+2  (+)</t>
  </si>
  <si>
    <t>lub między 2 i 1 (-)</t>
  </si>
  <si>
    <t>4.</t>
  </si>
  <si>
    <t>Finansowanie (I - II)</t>
  </si>
  <si>
    <t>I.</t>
  </si>
  <si>
    <t>PRZYCHODY</t>
  </si>
  <si>
    <t>Sprzedaż papierów wartościowych (+)</t>
  </si>
  <si>
    <t>Kredyty zaciągane w bankach krajowych (+)</t>
  </si>
  <si>
    <t>§ 952</t>
  </si>
  <si>
    <t>Pożyczki (+)</t>
  </si>
  <si>
    <t>Prywatyzacja majątku (+)</t>
  </si>
  <si>
    <t>5.</t>
  </si>
  <si>
    <t>Nadwyżka budzetu z lat ubiegłych (+)</t>
  </si>
  <si>
    <t>6.</t>
  </si>
  <si>
    <t>Wolne środki wynikające z rozliczeń kredytów i pożyczek z lat ubiegłych</t>
  </si>
  <si>
    <t>§ 955</t>
  </si>
  <si>
    <t>II.</t>
  </si>
  <si>
    <t>ROZCHODY</t>
  </si>
  <si>
    <t>Wykup papierów wartościowych  (-)</t>
  </si>
  <si>
    <t>Spłata kredytu (-)</t>
  </si>
  <si>
    <t>§ 992</t>
  </si>
  <si>
    <t>Spłata pożyczki (-)</t>
  </si>
  <si>
    <t>III.</t>
  </si>
  <si>
    <t>Udzielone pożyczki (-)</t>
  </si>
  <si>
    <t>600</t>
  </si>
  <si>
    <t>60014</t>
  </si>
  <si>
    <t>Drogi publiczne powiatowe</t>
  </si>
  <si>
    <t>0590</t>
  </si>
  <si>
    <t>Wpływy z opłat za koncesje i licencje</t>
  </si>
  <si>
    <t>756</t>
  </si>
  <si>
    <t>Dochody od osób prawnych, od osób fizycznych i od jednostek nieposiadających osobowości prawnej</t>
  </si>
  <si>
    <t>75618</t>
  </si>
  <si>
    <t>Wpływy z innych opłat stanowiących dochody jednostek samorządu terytorialnego na podstawie ustaw</t>
  </si>
  <si>
    <t>Wpływy z innych opłat  pobieranych przez jednostki samorządu terytorialnego na podstawie ustaw</t>
  </si>
  <si>
    <t>0970</t>
  </si>
  <si>
    <t>Wpływy z różnych dochodów</t>
  </si>
  <si>
    <t>4010</t>
  </si>
  <si>
    <t>Wynagrodzenia osobowe</t>
  </si>
  <si>
    <t>4120</t>
  </si>
  <si>
    <t>4210</t>
  </si>
  <si>
    <t>4220</t>
  </si>
  <si>
    <t>Składki na fundusz pracy</t>
  </si>
  <si>
    <t>Zakup środków żywności</t>
  </si>
  <si>
    <t>80120</t>
  </si>
  <si>
    <t>Licea ogólnokształcące</t>
  </si>
  <si>
    <t>4270</t>
  </si>
  <si>
    <t>6060</t>
  </si>
  <si>
    <t>6309</t>
  </si>
  <si>
    <t>6648</t>
  </si>
  <si>
    <t>6649</t>
  </si>
  <si>
    <t>Wpływy z tytułu pomocy finansowej udzielanej między jednostkami samorządu terytorialnego na dofinansowanie własnych zadań inwestycyjnych i zakupów inwestycyjnych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</si>
  <si>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</si>
  <si>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</si>
  <si>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</si>
  <si>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</si>
  <si>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</si>
  <si>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</si>
  <si>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0870</t>
  </si>
  <si>
    <t>Wpływy ze sprzedaży składników majatkowych</t>
  </si>
  <si>
    <t>modernizacja drogi nr 28533 zmniejszenie  o kwotę 1.004.383 zł</t>
  </si>
  <si>
    <t>odnowa drogi Nr 28547 o długości 250 mb - zmniejszenie o kwotę 35.000 zł z tego wydatki roku 2006 17.500 zł</t>
  </si>
  <si>
    <t>Zespół Szkół w Długosiodle</t>
  </si>
  <si>
    <t>80130</t>
  </si>
  <si>
    <t>Szkoły zawodowe</t>
  </si>
  <si>
    <t>80195</t>
  </si>
  <si>
    <t>Pozostała działalność</t>
  </si>
  <si>
    <t>85410</t>
  </si>
  <si>
    <t>Internaty i bursy szkolne</t>
  </si>
  <si>
    <t>4110</t>
  </si>
  <si>
    <t>Składki na ubezpieczenie społeczne</t>
  </si>
  <si>
    <t>2320</t>
  </si>
  <si>
    <t>Wyposażenie kuchni internatu</t>
  </si>
  <si>
    <t>Wydatki na zakupy inwestycyjne</t>
  </si>
  <si>
    <r>
      <t>Rozdział 75020 - Starostwa powiatowe</t>
    </r>
    <r>
      <rPr>
        <sz val="8"/>
        <rFont val="Arial CE"/>
        <family val="0"/>
      </rPr>
      <t xml:space="preserve"> - zwiększa się  dochody powiatu o kwotę 91.000 zł w tym z tytułu większych niż planowano wpływów z opłat za koncesje i licencje o kwotę 13.000 zł, z tytułu refundacji wynagrodzeń o kwotę 60.000 zł, z tytułu wpływów ze sprzedaży samochodu osobowego - 18.000 zł. Zwiększa się wydatki o kwotę 62.224 zł   z przeznaczeniem na: 60.000 zł na wynagrodzenia w związku z refundacją wynagrodzeń, 2.224 zł na wykonanie dokumentacji projektowej termomodernizacji budynków użyteczności publicznej (zwiększenie wynika z rozstrzygniętego przetargu, najniższa oferta wynosi 72.224 zł natomiast w budżecie zaplanowano kwotę 70.000 zł).</t>
    </r>
  </si>
  <si>
    <t>Dotacje celowe przekazane dla powiatu na zadania bieżące realizowane na podstawie porozumień (umów) między jednostkami samorządu terytorialnego</t>
  </si>
  <si>
    <t>754</t>
  </si>
  <si>
    <t>Bezpieczeństwo publiczne i ochrona przeciwpożarowa</t>
  </si>
  <si>
    <t>75411</t>
  </si>
  <si>
    <t>Komendy powiatowe Państwowej Straży Pożarnej</t>
  </si>
  <si>
    <t>6260</t>
  </si>
  <si>
    <t>Dotacje otrzymane z funduszy celowych na finansowanie lub dofinansowanie kosztów realizacji inwestycji i zakupów inwestycyjnych jednostek sektora finansów publicznych</t>
  </si>
  <si>
    <t xml:space="preserve">Wydatki na zakupy inwestycyjne </t>
  </si>
  <si>
    <t>Zakup sprężarki do napełniania butli aparatów powietrznych</t>
  </si>
  <si>
    <t>KP PSP w Wyszkowie</t>
  </si>
  <si>
    <r>
      <t>Rozdział 70005 - Gospodarka gruntami i nieruchomościami</t>
    </r>
    <r>
      <rPr>
        <sz val="8"/>
        <rFont val="Arial CE"/>
        <family val="0"/>
      </rPr>
      <t xml:space="preserve"> - zwiększa się dochody powiatu  o kwotę 229 zł z tytułu większych niż planowano wpływów z opłat za zarząd nieruchomości. Zmniejsza się dochody powiatu o kwotę 1.840.897 zł zaplanowane ze  sprzedaży nieruchomości.Centrum Kształcenia Ustawicznego i działek przy Domu Pomocy Społecznej w Brańszczyku. </t>
    </r>
  </si>
  <si>
    <r>
      <t xml:space="preserve">Rozdział 85202 - Domy pomocy społecznej - </t>
    </r>
    <r>
      <rPr>
        <sz val="8"/>
        <rFont val="Arial CE"/>
        <family val="0"/>
      </rPr>
      <t xml:space="preserve">zwiększa się dochody powiatu  o kwotę  12.051 zł    z tytułu wpływu środków pozostałych po zlikwidowanym gospodarstwie pomocniczym przy DPS w Brańszczyku. Środki przeznacza się na wydatki bieżace jednostki w tym na spłatę zobowiązań zlikwidowanego  gospodarstwa </t>
    </r>
  </si>
  <si>
    <t>Dotacja celowa otrzymana przez jednostkę samorządu terytorialnego od innej jednostki samorządu terytorialnego będącej instytucją wdrażającą na inwestycje i zakupy inwestycyjne realizowane na podstawie porozumień (umów)</t>
  </si>
  <si>
    <t>6058</t>
  </si>
  <si>
    <t>6059</t>
  </si>
  <si>
    <r>
      <t xml:space="preserve">Rozdział 85403 - Specjalne ośrodki szkolno - wychowawcze - </t>
    </r>
    <r>
      <rPr>
        <sz val="8"/>
        <rFont val="Arial CE"/>
        <family val="0"/>
      </rPr>
      <t>zwiększa się plan wydatków  inwestycyjnych Specjalnego Ośrodka Szkolno - Wychowawczego w Wyszkowie o kwotę 7.711 zł z przeznaczeniem na zakup wyposażenia kuchni internatu natomiast zmniejsza się wydatki na usługi remontowe. W związku z koniecznością dostosowania kuchni do zmodernizowanej kotłowni gazowej planowane remonty świetlicy, korytarza, stołówki i sal lekcyjnych nie zostaną wykonane w bieżącym roku budżetowym.</t>
    </r>
  </si>
  <si>
    <t>80140</t>
  </si>
  <si>
    <t>Centra kształcenia ustawicznego i praktycznego oraz ośrodki dokształcania zawodowego</t>
  </si>
  <si>
    <t>0830</t>
  </si>
  <si>
    <t>Wpływy z usług</t>
  </si>
  <si>
    <t>Dotacje celowe otrzymane z powiatu na zadania bieżące realizowane na porozumień (umów) między jednostkami samorządu terytorialnego</t>
  </si>
  <si>
    <r>
      <t xml:space="preserve">Rozdział 80140 - Centra kształcenia ustawicznegi i praktycznego oraz ośrodki doskonalenia zawodowego - </t>
    </r>
    <r>
      <rPr>
        <sz val="8"/>
        <rFont val="Arial CE"/>
        <family val="0"/>
      </rPr>
      <t>w związku z podpisanymi przez powiat porozumieniami na kształcenie uczniów z terenu innych powiatów w Centrum Kształcenia Praktycznego w Wyszkowie zwiększa się dochody w § 2320 o kwotę 17.820 zł  a zmniejsza w § 0830</t>
    </r>
  </si>
  <si>
    <t>Nr 28527 Knurowiec - Długosiodło - Goworowo  w m. Kornaciska dł 950 mb</t>
  </si>
  <si>
    <t>6230</t>
  </si>
  <si>
    <t>Dotacje celowe z budżetu na finansowanie lub dofinansowanie kosztów realizacji inwestycji i zakupów inwestycyjnych jednostek niezaliczanych do sektora finansów publicznych</t>
  </si>
  <si>
    <t>modernizacja drogi Nr 28527 w m. Kornaciska nowa inwestycja o wartości  111.000 zł</t>
  </si>
  <si>
    <t>odnowa drogi Nr 28542 o długości 140 mb - zmniejszenie o kwotę 26.000 zł (wycofanie z realizacji w roku 2006)</t>
  </si>
  <si>
    <t>Zmniejsza się wydatki na zakupy inwestycyjne o kwotę 55.000 zł zaplanowane na zakup sterownika świateł.  Wydatek w roku bieżącym nie będzie realizowany.</t>
  </si>
  <si>
    <r>
      <t xml:space="preserve">Rozdział 75411 - Komendy powiatowe Państwowej Straży Pożarnej - </t>
    </r>
    <r>
      <rPr>
        <sz val="8"/>
        <rFont val="Arial CE"/>
        <family val="0"/>
      </rPr>
      <t>w związku z porozumieniem zawartym pomiędzy Powiatem Wyszkowskim a Wojewódzkim Funduszem Ochrony Środowiska i Gospodarki Wodnej w Warszawie i Województwem Mazowieckim w sprawie współfinansowania zakupu sprzętu specjalistycznego dla Komendy Powiatowej PSP w Wyszkowie zwiększa się dochody powiatu o kwotę 32.250 zł natomiast wydatki o kwotę 43.000 zł. Wkład własny powiatu wynosi 25% zadania tj. kwotę 10.750 zł</t>
    </r>
  </si>
  <si>
    <r>
      <t xml:space="preserve">Rozdział 75704 - rozliczenia z tytułu poręczeń i gwarancji udzielonych przez Skarb Państwa lub jednostkę samorządu terytorialnego </t>
    </r>
    <r>
      <rPr>
        <sz val="8"/>
        <rFont val="Arial CE"/>
        <family val="0"/>
      </rPr>
      <t xml:space="preserve"> - w związku z uregulowaniem przez SPZZOZ w Wyszkowie zobowiązań  tytułu zaciągniętej pożyczki z WFOŚiGW w kwocie 23.098 zł  i odsetek od rachunku bieżącego za II kwartał (16.846 zł) uwalnia się kwotę 39.944 zł zaplanowaną na poręczenie tych zobowiązań.</t>
    </r>
  </si>
  <si>
    <r>
      <t xml:space="preserve">Rozdział 80120 - Licea ogólnokształcące - </t>
    </r>
    <r>
      <rPr>
        <sz val="8"/>
        <rFont val="Arial CE"/>
        <family val="0"/>
      </rPr>
      <t xml:space="preserve">Zwiększa się plan  wydatków  w § 4270 o kwotę 3.054 zł z przeznaczeniem na remont budynku Zespołu Szkół w Długosiodle.W budżecie zaplanowano kwotę 250.000 zł natomiast w postępowaniu przetargowym najkorzystniejsza oferta wynosi 253.054 zł. Zmniejsza się wydatki inwestycyjne w I LO w Wyszkowie o kwotę 610 zł w związku pełną realizacją planowanego zadania. Niewykorzystane środki przenosi się na wydatki remontowe. </t>
    </r>
  </si>
  <si>
    <r>
      <t xml:space="preserve">Rozdział 80130 - Szkoły zawodowe - </t>
    </r>
    <r>
      <rPr>
        <sz val="8"/>
        <rFont val="Arial CE"/>
        <family val="0"/>
      </rPr>
      <t>zmniejsza się wydatki o kwotę 62.300 zł zaplanowane na dotacje na zadania bieżące tj na praktyczną naukę zawodu uczniów szkół ponadgimnazjalnych. Zrealizowane wydatki będą niższe niż planowano. Zwiększa się wydatki w Zespole Szkół Nr 1 w Wyszkowie o kwotę 6.000 zł z przeznaczeniem na  remont instalacji c.o. na II piętrze budynku szkoły.</t>
    </r>
  </si>
  <si>
    <r>
      <t xml:space="preserve">Rozdział 80195 - Pozostała działalność - </t>
    </r>
    <r>
      <rPr>
        <sz val="8"/>
        <rFont val="Arial CE"/>
        <family val="0"/>
      </rPr>
      <t>zmniejsza się wydatki o kwotę 26.157 zł w związku z mniejszymi niż planowano wydatkami w tym rozdziale.</t>
    </r>
  </si>
  <si>
    <t>W związku z pismem Marszałka Województwa Mazowieckiego Nr SR.KW.0212-284/06 z dnia 31 sierpnia 2006 r. informującym o przyznaniu przez Zarząd Województwa Mazowieckiego dotacji w wysokości 335.000 zł z przeznaczeniem na realizację projektu nr VI.2.12. pn. "Termomodernizacja budynku Domu Pomocy Społecznej dla Dzieci "Fiszor" - modernizacja dachu - etap końcowy" zwiększa się dochody i wydatki powiatu o w/w kwotę.</t>
  </si>
  <si>
    <r>
      <t xml:space="preserve">Rozdział 85410 - Internaty i bursy szkolne - </t>
    </r>
    <r>
      <rPr>
        <sz val="8"/>
        <rFont val="Arial CE"/>
        <family val="0"/>
      </rPr>
      <t xml:space="preserve">zwiększa się plan wydatków na wynagrodzenia i pochodne od wynagrodzeń:  Internatu przy I LO w Wyszkowie o kwotę 74.570 zł, Bursy Szkolnej w Wyszkowie o kwotę 32.000 zł  </t>
    </r>
  </si>
  <si>
    <t>ZMIANY W PLANIE  FINANSOWYM  NA 2006 r.</t>
  </si>
  <si>
    <t>POWIATOWEGO FUNDUSZU OCHRONY ŚRODOWISKA I GOSPODARKI WODNEJ</t>
  </si>
  <si>
    <t>Dział 900</t>
  </si>
  <si>
    <t>Rozdział 90011</t>
  </si>
  <si>
    <t>Poz.</t>
  </si>
  <si>
    <t>§</t>
  </si>
  <si>
    <t>Plan przed zmianą</t>
  </si>
  <si>
    <t>zwiekszenia</t>
  </si>
  <si>
    <t>Plan na 2006 r po zmianie</t>
  </si>
  <si>
    <t>Stan funduszu na początek roku</t>
  </si>
  <si>
    <t>środki pieniężne</t>
  </si>
  <si>
    <t>należności</t>
  </si>
  <si>
    <t>zobowiązania</t>
  </si>
  <si>
    <t>Przychody</t>
  </si>
  <si>
    <t>2.1</t>
  </si>
  <si>
    <t>2.2</t>
  </si>
  <si>
    <t>Przelewy redystrybucyjne</t>
  </si>
  <si>
    <t>2960</t>
  </si>
  <si>
    <t>3.1</t>
  </si>
  <si>
    <t>Wydatki na zakupy inwestycyjne funduszy celowych</t>
  </si>
  <si>
    <t>Stan funduszu na koniec roku (poz. 1+2-3)</t>
  </si>
  <si>
    <t>4.1</t>
  </si>
  <si>
    <t>4.2</t>
  </si>
  <si>
    <t>4.3</t>
  </si>
  <si>
    <t>zobowiązania (minus)</t>
  </si>
  <si>
    <t>Załącznik Nr 7</t>
  </si>
  <si>
    <t>budowa chodnika przy drodze Nr 28548 w Rybienku Starym zwiększenie o kwotę 7.786 zł</t>
  </si>
  <si>
    <t>budowa chodnika przy drodze Nr 28548 w Rybienku Nowym zwiększenie o kwotę 15.214 zł</t>
  </si>
  <si>
    <t>Modernizacja ochrony przeciwpożarowej SPZZOZ w Wyszkkowie</t>
  </si>
  <si>
    <t>modernizacja drogi Nr 28523 zmniejszenie  o kwotę 1.111.656 zł</t>
  </si>
  <si>
    <t xml:space="preserve">Zwiększa się wydatki na remonty i bieżące utrzymanie dróg o kwotę 81.000 zł. Zaplanowane w budżecie śroki są niewystarczajęce. </t>
  </si>
  <si>
    <t>Wymiana dachu na budynku Starostwa - II rata, wykonanie sieci teleinformatycznej w budynku starostwa</t>
  </si>
  <si>
    <t xml:space="preserve">Zakup centrali telefonicznej, komputerów i oprogramowania, kserokopiarki, </t>
  </si>
  <si>
    <t>poz.15 i 16 - środki pozyskane od Gminy Brańszczyk stanowią środki własne powiatu w finansowaniu programu.</t>
  </si>
  <si>
    <t>Nr 28523 Długosiodło - Czerwin  odł 2.000 mb w tym studium wykonanlności 6.100</t>
  </si>
  <si>
    <t xml:space="preserve"> Nr 28533  Knurowiec - Niemiry  - Brańszczyk  w m. Niemiry o dł.   w tym: m.in.studium wykonalności 6.100 zł.</t>
  </si>
  <si>
    <t>Zmian dokonuje się w związku z planowanym zakupem hangarów na łodzie rybackie dla  potrzeb Społecznej Straży Rybackiej powołanej przez Radę Powiatu Wyszkowskiego Uchwałą Nr VII/34/99 z dnia 22 czerwca 1999 r. w sprawie utworzenia Społecznej Straży Rybackiej  oraz zatwierdzenia Regulaminu jej działania. Zakupione hangary będą służyły do wykonywania zadań powiatu w zakresie ochrony wód.</t>
  </si>
  <si>
    <t>2710</t>
  </si>
  <si>
    <t>Wpływy z tytułu pomocy finansowej udzielanej między jednostkami samorządu terytorialnego na dofinansowanie własnych zadań bieżacych</t>
  </si>
  <si>
    <t>Zwiększa się dochody powiatu o kwotę 30.000 zł z tytułu pomocy finansowej udzielonej przez Radę Miejską w Wyszkowie z przeznaczeniem na dofinansowanie zakupu materiałów i wyposażenia uzbrojenia i techniki specjalnej dla Komendy Powiatowej Państwowej Straży Pożarnej w Wyszkowie</t>
  </si>
  <si>
    <t>851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</si>
  <si>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</si>
  <si>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</si>
  <si>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</si>
  <si>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</si>
  <si>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r>
      <t xml:space="preserve">Rozdział 85111 - Szpitale ogólne - </t>
    </r>
    <r>
      <rPr>
        <sz val="8"/>
        <rFont val="Arial CE"/>
        <family val="0"/>
      </rPr>
      <t>zwiększa się dochody powiatu o kwotę 10.000 zł z tytułu pomocy finansowej udzielonej przez Radę Miejską w Wyszkowie z przeznaczeniem na dofinansowanie zakupu karetki dla Pogotowia Ratunkowego przez SPZOZ w Wyszkowie</t>
    </r>
  </si>
  <si>
    <t>803</t>
  </si>
  <si>
    <t>Szkolnictwo wyższe</t>
  </si>
  <si>
    <t>80309</t>
  </si>
  <si>
    <t>Pomoc materialna dla studentów</t>
  </si>
  <si>
    <t>2888</t>
  </si>
  <si>
    <t>2889</t>
  </si>
  <si>
    <t>3218</t>
  </si>
  <si>
    <t>3219</t>
  </si>
  <si>
    <t>Stypendia i zasiłki dla studentów</t>
  </si>
  <si>
    <t>Dotacja celowa otrzymana przez jednostkę samorządu terytorialnego od innej jednostki samorządu terytorialnego będącej instytucją wdrażającą na zadania bieżace realizowane na podstawie porozumień (umów)</t>
  </si>
  <si>
    <t>85415</t>
  </si>
  <si>
    <t>Pomoc materialna dla uczniów</t>
  </si>
  <si>
    <t>3248</t>
  </si>
  <si>
    <t>Stypendia dla uczniów</t>
  </si>
  <si>
    <t>3249</t>
  </si>
  <si>
    <r>
      <t xml:space="preserve">Rozdział 80309 - Pomoc materiala dla studentów - </t>
    </r>
    <r>
      <rPr>
        <sz val="8"/>
        <rFont val="Arial CE"/>
        <family val="0"/>
      </rPr>
      <t>zwiększa się dochody i wydatki  powiatu o kwotę 19.560 zł z tytułu dotacji na realizację projektu " Wspieranie rozwoju edukacyjnego studentów w roku akademickim 2006/2007" w ramach Zintegrowanego Programu Operacyjnego Rozwoju Regionalnego. W związku z tym dokonuje się zmian w załączniku Nr 3</t>
    </r>
  </si>
  <si>
    <r>
      <t xml:space="preserve">Rozdział 85415 - Pomoc materiala dla uczniów - </t>
    </r>
    <r>
      <rPr>
        <sz val="8"/>
        <rFont val="Arial CE"/>
        <family val="0"/>
      </rPr>
      <t>zwiększa się dochody i wydatki  powiatu o kwotę 232.800 zł z tytułu dotacji na realizację projektu " Wspieranie rozwoju edukacyjnego uczniów szkół ponadgimnazjalnych w roku szkolnym 2006/2007" w ramach Zintegrowanego Programu Operacyjnego Rozwoju Regionalnego. W związku z tym dokonuje się zmian w załączniku Nr 3</t>
    </r>
  </si>
  <si>
    <t>Projekt: "Wspieranie rozwoju edukacyjnego studentów w roku akademickim 2006/2007"</t>
  </si>
  <si>
    <t>Projekt: "Wspieranie rozwoju edukacyjnego uczniów szkół ponadgimnazjalnych w roku szkolnym 2006/2007"</t>
  </si>
  <si>
    <t xml:space="preserve">Budowa ciągu pieszo - rowerowego przy drodze Nr 28536 Wyszków - Długosiodło długości 581 mb  ul. I Armii WP w Wyszkowie  </t>
  </si>
  <si>
    <t>Dofinansowanie zakupu karetki dla Pogotowia Ratunkowego</t>
  </si>
  <si>
    <t>Modernizacja Oddziału Chirurgii z adaptacja pomieszczeń na Oddział Ortopedyczno - Urazowy. Wartość kosztorysowa zadania 1.728.000zł.</t>
  </si>
  <si>
    <t>Dokonuje się zmian w planie inwestycyjnym: w poz. 52 zwiększa się o kwotę 256.926 zł dotację zaplanowaną na zadanie " Modernizacja Oddziału Chirurgii z adaptacją pomieszczeń na Odzdział Ortopedyczno - Urazowy"</t>
  </si>
  <si>
    <t>w poz. 53 wycofuje się z realizacji zadanie pn "Zwiększenie dostępności do opieki zdrowotnej poprzez wyposażenie zakładów opieki zdrowotnej w nowoczesny sprzęt medyczny". Do realizacji wprowadza się   zadanie " Modernizacja ochrony przeciwpożarowej Szpitala", które powiat dofinansuje w kwocie  - 84.324 zł</t>
  </si>
  <si>
    <t>budowa ciągu pieszo - rowerowego przy drodze Nr 28536 w Wyszkowie przy ul I Armii WP zwiększenie o kwotę 4.500 zł ( koszty dokumentacji projektowej)</t>
  </si>
  <si>
    <r>
      <t>Rozdział 60014 - Drogi publiczne powiatowe</t>
    </r>
    <r>
      <rPr>
        <sz val="8"/>
        <rFont val="Arial CE"/>
        <family val="0"/>
      </rPr>
      <t xml:space="preserve"> - zmniejsza się dochody  powiatu o kwotę 2.223.436 zł z tytułu wpływów jakie powiat miał otrzymać na współfinansowanie modrnizacji drogi Nr 28523 i Nr 28533 realizowane w ramach programu ZPORR w związku z niezakwalifikowaniem się wniosku do realizacji ze względu braku środków w programie. Modernizacja tych dróg realizowana będzie  do wysokości wkładu własnego. Zwiększa się dochody z tytułu pomocy finansowej udzielanej między jednostkami samorządu terytorialnego o kwotę 205.397 zł w tym: Gmina Długosiodło 55.500 zł na współfinansowanie drogi Nr  28527 Knurowiec - Długosiodło - Goworowo  w m. Kornaciska o długości 950 mb, Gmina Brańszczyk 167.397 zł (przeniesienie z § 6309), Gmina Somianka zmniejszenie o kwotę 17.500 w związku z wycofaniem z realizacji drogi Nr 28547 w m. Popowo o długości 250 mb</t>
    </r>
  </si>
  <si>
    <t>Zmniejsza się wydatki inwestycyjne o kwotę 2 076.039 zł w tym:</t>
  </si>
  <si>
    <t>Do Uchwały Nr XLIII/308/2006</t>
  </si>
  <si>
    <t>z dnia 29 wrzesnia 2006 r.</t>
  </si>
  <si>
    <t>do Uchwały Nr XLIII/308/2006</t>
  </si>
  <si>
    <t>z dnia 29 września 2006 r.</t>
  </si>
  <si>
    <t>0490</t>
  </si>
  <si>
    <r>
      <t xml:space="preserve">Rozdział 75618 - Wpływy z innych opłat stanowiących dochody jednostek samorządu terytorialnego na podstawie ustaw - </t>
    </r>
    <r>
      <rPr>
        <sz val="8"/>
        <rFont val="Arial CE"/>
        <family val="0"/>
      </rPr>
      <t>zwiększa się dochody powiatu o kwotę 10.750 zł z tytułu większych niż planowano wpływów za zajęcie pasa drogowego. Zwiększone środki przeznacza się budowę chodnika w Rybienku Starym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</si>
</sst>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0\-000"/>
    <numFmt numFmtId="167" formatCode="#,##0.0"/>
  </numFmts>
  <fonts count="18">
    <font>
      <sz val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b/>
      <i/>
      <sz val="8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3" fontId="2" fillId="0" borderId="0" xfId="15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5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0" borderId="7" xfId="15" applyNumberFormat="1" applyFont="1" applyBorder="1" applyAlignment="1">
      <alignment horizontal="center" vertical="center" wrapText="1"/>
    </xf>
    <xf numFmtId="164" fontId="1" fillId="0" borderId="7" xfId="15" applyNumberFormat="1" applyFont="1" applyBorder="1" applyAlignment="1">
      <alignment horizontal="center" vertical="center" wrapText="1"/>
    </xf>
    <xf numFmtId="164" fontId="1" fillId="0" borderId="7" xfId="15" applyNumberFormat="1" applyFont="1" applyBorder="1" applyAlignment="1">
      <alignment vertical="center" wrapText="1"/>
    </xf>
    <xf numFmtId="164" fontId="1" fillId="0" borderId="8" xfId="15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15" applyNumberFormat="1" applyFont="1" applyBorder="1" applyAlignment="1">
      <alignment horizontal="center" vertical="center" wrapText="1"/>
    </xf>
    <xf numFmtId="164" fontId="7" fillId="0" borderId="11" xfId="15" applyNumberFormat="1" applyFont="1" applyBorder="1" applyAlignment="1">
      <alignment horizontal="center" vertical="center" wrapText="1"/>
    </xf>
    <xf numFmtId="164" fontId="7" fillId="0" borderId="11" xfId="15" applyNumberFormat="1" applyFont="1" applyBorder="1" applyAlignment="1">
      <alignment vertical="center" wrapText="1"/>
    </xf>
    <xf numFmtId="164" fontId="7" fillId="0" borderId="12" xfId="15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5" xfId="15" applyNumberFormat="1" applyFont="1" applyBorder="1" applyAlignment="1">
      <alignment horizontal="center" vertical="center" wrapText="1"/>
    </xf>
    <xf numFmtId="164" fontId="2" fillId="0" borderId="14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vertical="center" wrapText="1"/>
    </xf>
    <xf numFmtId="164" fontId="2" fillId="0" borderId="16" xfId="15" applyNumberFormat="1" applyFont="1" applyBorder="1" applyAlignment="1">
      <alignment horizontal="center" vertical="center" wrapText="1"/>
    </xf>
    <xf numFmtId="3" fontId="2" fillId="0" borderId="16" xfId="15" applyNumberFormat="1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horizontal="center" vertical="center" wrapText="1"/>
    </xf>
    <xf numFmtId="164" fontId="2" fillId="0" borderId="18" xfId="15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0" xfId="15" applyNumberFormat="1" applyFont="1" applyBorder="1" applyAlignment="1">
      <alignment horizontal="center" vertical="center" wrapText="1"/>
    </xf>
    <xf numFmtId="164" fontId="2" fillId="0" borderId="4" xfId="15" applyNumberFormat="1" applyFont="1" applyBorder="1" applyAlignment="1">
      <alignment horizontal="center" vertical="center" wrapText="1"/>
    </xf>
    <xf numFmtId="3" fontId="2" fillId="0" borderId="4" xfId="15" applyNumberFormat="1" applyFont="1" applyBorder="1" applyAlignment="1">
      <alignment horizontal="center" vertical="center" wrapText="1"/>
    </xf>
    <xf numFmtId="164" fontId="2" fillId="0" borderId="21" xfId="15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15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64" fontId="2" fillId="0" borderId="2" xfId="15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15" applyNumberFormat="1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18" xfId="15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8" xfId="15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15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4" xfId="15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164" fontId="1" fillId="0" borderId="7" xfId="15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3" fontId="2" fillId="0" borderId="11" xfId="15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64" fontId="2" fillId="0" borderId="11" xfId="15" applyNumberFormat="1" applyFont="1" applyBorder="1" applyAlignment="1">
      <alignment vertical="center" wrapText="1"/>
    </xf>
    <xf numFmtId="164" fontId="2" fillId="0" borderId="16" xfId="15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7" xfId="0" applyFont="1" applyBorder="1" applyAlignment="1">
      <alignment vertical="center" wrapText="1"/>
    </xf>
    <xf numFmtId="3" fontId="2" fillId="0" borderId="27" xfId="15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164" fontId="2" fillId="0" borderId="27" xfId="15" applyNumberFormat="1" applyFont="1" applyBorder="1" applyAlignment="1">
      <alignment vertical="center" wrapText="1"/>
    </xf>
    <xf numFmtId="164" fontId="2" fillId="0" borderId="27" xfId="15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164" fontId="2" fillId="0" borderId="28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164" fontId="2" fillId="0" borderId="4" xfId="15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3" fontId="1" fillId="0" borderId="27" xfId="15" applyNumberFormat="1" applyFont="1" applyBorder="1" applyAlignment="1">
      <alignment horizontal="center" vertical="center" wrapText="1"/>
    </xf>
    <xf numFmtId="164" fontId="1" fillId="0" borderId="27" xfId="15" applyNumberFormat="1" applyFont="1" applyBorder="1" applyAlignment="1">
      <alignment horizontal="center" vertical="center" wrapText="1"/>
    </xf>
    <xf numFmtId="164" fontId="1" fillId="0" borderId="28" xfId="15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2" fillId="0" borderId="19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horizontal="center" vertical="center" wrapText="1"/>
    </xf>
    <xf numFmtId="164" fontId="2" fillId="0" borderId="24" xfId="15" applyNumberFormat="1" applyFont="1" applyBorder="1" applyAlignment="1">
      <alignment horizontal="center" vertical="center" wrapText="1"/>
    </xf>
    <xf numFmtId="164" fontId="1" fillId="0" borderId="20" xfId="15" applyNumberFormat="1" applyFont="1" applyBorder="1" applyAlignment="1">
      <alignment horizontal="center" vertical="center" wrapText="1"/>
    </xf>
    <xf numFmtId="3" fontId="1" fillId="0" borderId="4" xfId="15" applyNumberFormat="1" applyFont="1" applyBorder="1" applyAlignment="1">
      <alignment horizontal="center" vertical="center" wrapText="1"/>
    </xf>
    <xf numFmtId="164" fontId="1" fillId="0" borderId="6" xfId="15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6" xfId="15" applyNumberFormat="1" applyFont="1" applyBorder="1" applyAlignment="1">
      <alignment horizontal="center" vertical="center" wrapText="1"/>
    </xf>
    <xf numFmtId="3" fontId="1" fillId="0" borderId="30" xfId="15" applyNumberFormat="1" applyFont="1" applyBorder="1" applyAlignment="1">
      <alignment horizontal="center" vertical="center" wrapText="1"/>
    </xf>
    <xf numFmtId="3" fontId="1" fillId="0" borderId="31" xfId="15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1" fillId="0" borderId="3" xfId="15" applyNumberFormat="1" applyFont="1" applyBorder="1" applyAlignment="1">
      <alignment vertical="center"/>
    </xf>
    <xf numFmtId="164" fontId="10" fillId="0" borderId="3" xfId="15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164" fontId="10" fillId="0" borderId="33" xfId="15" applyNumberFormat="1" applyFont="1" applyBorder="1" applyAlignment="1">
      <alignment vertical="center"/>
    </xf>
    <xf numFmtId="164" fontId="10" fillId="0" borderId="2" xfId="15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64" fontId="12" fillId="0" borderId="3" xfId="15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0" fillId="0" borderId="15" xfId="15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0" fillId="0" borderId="4" xfId="15" applyNumberFormat="1" applyFont="1" applyBorder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6" xfId="0" applyFont="1" applyBorder="1" applyAlignment="1">
      <alignment horizontal="center" vertical="center" wrapText="1"/>
    </xf>
    <xf numFmtId="164" fontId="10" fillId="0" borderId="36" xfId="15" applyNumberFormat="1" applyFont="1" applyBorder="1" applyAlignment="1">
      <alignment vertical="center"/>
    </xf>
    <xf numFmtId="164" fontId="10" fillId="0" borderId="10" xfId="15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0" borderId="11" xfId="15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164" fontId="10" fillId="0" borderId="3" xfId="15" applyNumberFormat="1" applyFont="1" applyBorder="1" applyAlignment="1">
      <alignment/>
    </xf>
    <xf numFmtId="0" fontId="10" fillId="0" borderId="2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64" fontId="10" fillId="0" borderId="27" xfId="15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vertical="center" wrapText="1"/>
    </xf>
    <xf numFmtId="164" fontId="2" fillId="0" borderId="10" xfId="15" applyNumberFormat="1" applyFont="1" applyBorder="1" applyAlignment="1">
      <alignment horizontal="center" vertical="center" wrapText="1"/>
    </xf>
    <xf numFmtId="164" fontId="2" fillId="0" borderId="11" xfId="15" applyNumberFormat="1" applyFont="1" applyBorder="1" applyAlignment="1">
      <alignment horizontal="center" vertical="center" wrapText="1"/>
    </xf>
    <xf numFmtId="164" fontId="1" fillId="0" borderId="11" xfId="15" applyNumberFormat="1" applyFont="1" applyBorder="1" applyAlignment="1">
      <alignment horizontal="center" vertical="center" wrapText="1"/>
    </xf>
    <xf numFmtId="164" fontId="2" fillId="0" borderId="26" xfId="15" applyNumberFormat="1" applyFont="1" applyBorder="1" applyAlignment="1">
      <alignment horizontal="center" vertical="center" wrapText="1"/>
    </xf>
    <xf numFmtId="164" fontId="2" fillId="0" borderId="27" xfId="15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 horizontal="center" vertical="top" wrapText="1"/>
    </xf>
    <xf numFmtId="164" fontId="10" fillId="0" borderId="33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0" fontId="10" fillId="0" borderId="32" xfId="0" applyFont="1" applyBorder="1" applyAlignment="1">
      <alignment wrapText="1"/>
    </xf>
    <xf numFmtId="164" fontId="12" fillId="0" borderId="3" xfId="15" applyNumberFormat="1" applyFont="1" applyBorder="1" applyAlignment="1">
      <alignment vertical="top"/>
    </xf>
    <xf numFmtId="164" fontId="12" fillId="0" borderId="2" xfId="15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 vertical="top" wrapText="1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6" xfId="0" applyFont="1" applyBorder="1" applyAlignment="1">
      <alignment horizontal="center" vertical="top" wrapText="1"/>
    </xf>
    <xf numFmtId="164" fontId="10" fillId="0" borderId="36" xfId="15" applyNumberFormat="1" applyFont="1" applyBorder="1" applyAlignment="1">
      <alignment/>
    </xf>
    <xf numFmtId="164" fontId="10" fillId="0" borderId="10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9" xfId="0" applyFont="1" applyBorder="1" applyAlignment="1">
      <alignment wrapText="1"/>
    </xf>
    <xf numFmtId="164" fontId="10" fillId="0" borderId="4" xfId="15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15" applyNumberFormat="1" applyFont="1" applyAlignment="1">
      <alignment vertical="center"/>
    </xf>
    <xf numFmtId="0" fontId="10" fillId="0" borderId="40" xfId="0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18" xfId="15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justify" vertical="center"/>
    </xf>
    <xf numFmtId="164" fontId="10" fillId="0" borderId="18" xfId="15" applyNumberFormat="1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justify" vertical="center"/>
    </xf>
    <xf numFmtId="49" fontId="10" fillId="0" borderId="16" xfId="0" applyNumberFormat="1" applyFont="1" applyBorder="1" applyAlignment="1">
      <alignment horizontal="center" vertical="center"/>
    </xf>
    <xf numFmtId="164" fontId="10" fillId="0" borderId="21" xfId="15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justify" vertical="center"/>
    </xf>
    <xf numFmtId="164" fontId="10" fillId="0" borderId="39" xfId="15" applyNumberFormat="1" applyFont="1" applyBorder="1" applyAlignment="1">
      <alignment horizontal="justify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justify" vertical="center"/>
    </xf>
    <xf numFmtId="164" fontId="11" fillId="0" borderId="39" xfId="15" applyNumberFormat="1" applyFont="1" applyBorder="1" applyAlignment="1">
      <alignment horizontal="justify" vertical="center"/>
    </xf>
    <xf numFmtId="0" fontId="13" fillId="0" borderId="39" xfId="0" applyNumberFormat="1" applyFont="1" applyBorder="1" applyAlignment="1">
      <alignment horizontal="justify" vertical="center"/>
    </xf>
    <xf numFmtId="164" fontId="13" fillId="0" borderId="39" xfId="15" applyNumberFormat="1" applyFont="1" applyBorder="1" applyAlignment="1">
      <alignment horizontal="justify" vertical="center"/>
    </xf>
    <xf numFmtId="164" fontId="11" fillId="0" borderId="21" xfId="15" applyNumberFormat="1" applyFont="1" applyBorder="1" applyAlignment="1">
      <alignment horizontal="justify" vertical="center"/>
    </xf>
    <xf numFmtId="49" fontId="11" fillId="0" borderId="1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justify" vertical="center"/>
    </xf>
    <xf numFmtId="164" fontId="10" fillId="0" borderId="39" xfId="15" applyNumberFormat="1" applyFont="1" applyBorder="1" applyAlignment="1">
      <alignment horizontal="justify" vertical="center"/>
    </xf>
    <xf numFmtId="49" fontId="10" fillId="0" borderId="16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11" fillId="0" borderId="44" xfId="0" applyNumberFormat="1" applyFont="1" applyBorder="1" applyAlignment="1">
      <alignment horizontal="justify" vertical="center" wrapText="1"/>
    </xf>
    <xf numFmtId="164" fontId="11" fillId="0" borderId="30" xfId="15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64" fontId="11" fillId="0" borderId="0" xfId="15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justify" vertical="center"/>
    </xf>
    <xf numFmtId="164" fontId="2" fillId="0" borderId="29" xfId="15" applyNumberFormat="1" applyFont="1" applyBorder="1" applyAlignment="1">
      <alignment horizontal="center" vertical="center" wrapText="1"/>
    </xf>
    <xf numFmtId="164" fontId="2" fillId="0" borderId="32" xfId="15" applyNumberFormat="1" applyFont="1" applyBorder="1" applyAlignment="1">
      <alignment horizontal="center" vertical="center" wrapText="1"/>
    </xf>
    <xf numFmtId="164" fontId="2" fillId="0" borderId="39" xfId="15" applyNumberFormat="1" applyFont="1" applyBorder="1" applyAlignment="1">
      <alignment horizontal="center" vertical="center" wrapText="1"/>
    </xf>
    <xf numFmtId="164" fontId="7" fillId="0" borderId="32" xfId="15" applyNumberFormat="1" applyFont="1" applyBorder="1" applyAlignment="1">
      <alignment horizontal="center" vertical="center" wrapText="1"/>
    </xf>
    <xf numFmtId="164" fontId="2" fillId="0" borderId="39" xfId="15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horizontal="right" vertical="center" wrapText="1"/>
    </xf>
    <xf numFmtId="4" fontId="2" fillId="0" borderId="45" xfId="0" applyNumberFormat="1" applyFont="1" applyBorder="1" applyAlignment="1">
      <alignment horizontal="right" vertical="center" wrapText="1"/>
    </xf>
    <xf numFmtId="164" fontId="1" fillId="0" borderId="46" xfId="15" applyNumberFormat="1" applyFont="1" applyBorder="1" applyAlignment="1">
      <alignment horizontal="center" vertical="center" wrapText="1"/>
    </xf>
    <xf numFmtId="164" fontId="1" fillId="0" borderId="39" xfId="15" applyNumberFormat="1" applyFont="1" applyBorder="1" applyAlignment="1">
      <alignment horizontal="center" vertical="center" wrapText="1"/>
    </xf>
    <xf numFmtId="164" fontId="1" fillId="0" borderId="35" xfId="15" applyNumberFormat="1" applyFont="1" applyBorder="1" applyAlignment="1">
      <alignment horizontal="center" vertical="center" wrapText="1"/>
    </xf>
    <xf numFmtId="164" fontId="2" fillId="0" borderId="47" xfId="15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164" fontId="1" fillId="0" borderId="47" xfId="15" applyNumberFormat="1" applyFont="1" applyBorder="1" applyAlignment="1">
      <alignment horizontal="center" vertical="center" wrapText="1"/>
    </xf>
    <xf numFmtId="164" fontId="2" fillId="0" borderId="45" xfId="15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justify" vertical="center"/>
    </xf>
    <xf numFmtId="164" fontId="11" fillId="0" borderId="32" xfId="15" applyNumberFormat="1" applyFont="1" applyBorder="1" applyAlignment="1">
      <alignment horizontal="justify" vertical="center"/>
    </xf>
    <xf numFmtId="164" fontId="11" fillId="0" borderId="18" xfId="15" applyNumberFormat="1" applyFont="1" applyBorder="1" applyAlignment="1">
      <alignment horizontal="justify" vertical="center"/>
    </xf>
    <xf numFmtId="164" fontId="1" fillId="0" borderId="3" xfId="15" applyNumberFormat="1" applyFont="1" applyBorder="1" applyAlignment="1">
      <alignment horizontal="center" vertical="center" wrapText="1"/>
    </xf>
    <xf numFmtId="164" fontId="1" fillId="0" borderId="32" xfId="15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64" fontId="2" fillId="0" borderId="11" xfId="15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15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49" fontId="13" fillId="0" borderId="3" xfId="0" applyNumberFormat="1" applyFont="1" applyBorder="1" applyAlignment="1">
      <alignment horizontal="center" vertical="center"/>
    </xf>
    <xf numFmtId="164" fontId="14" fillId="0" borderId="32" xfId="15" applyNumberFormat="1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2" xfId="15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2" fillId="0" borderId="33" xfId="15" applyNumberFormat="1" applyFont="1" applyBorder="1" applyAlignment="1">
      <alignment vertical="center"/>
    </xf>
    <xf numFmtId="164" fontId="11" fillId="0" borderId="31" xfId="15" applyNumberFormat="1" applyFont="1" applyBorder="1" applyAlignment="1">
      <alignment vertical="center"/>
    </xf>
    <xf numFmtId="164" fontId="10" fillId="0" borderId="32" xfId="15" applyNumberFormat="1" applyFont="1" applyBorder="1" applyAlignment="1">
      <alignment horizontal="justify" vertical="center"/>
    </xf>
    <xf numFmtId="164" fontId="10" fillId="0" borderId="18" xfId="15" applyNumberFormat="1" applyFont="1" applyBorder="1" applyAlignment="1">
      <alignment horizontal="justify" vertical="center"/>
    </xf>
    <xf numFmtId="164" fontId="14" fillId="0" borderId="18" xfId="15" applyNumberFormat="1" applyFont="1" applyBorder="1" applyAlignment="1">
      <alignment horizontal="justify" vertical="center"/>
    </xf>
    <xf numFmtId="0" fontId="10" fillId="0" borderId="48" xfId="0" applyFont="1" applyBorder="1" applyAlignment="1">
      <alignment horizontal="center" vertical="center" wrapText="1"/>
    </xf>
    <xf numFmtId="164" fontId="10" fillId="0" borderId="49" xfId="15" applyNumberFormat="1" applyFont="1" applyBorder="1" applyAlignment="1">
      <alignment horizontal="center" vertical="center" wrapText="1"/>
    </xf>
    <xf numFmtId="164" fontId="11" fillId="0" borderId="18" xfId="15" applyNumberFormat="1" applyFont="1" applyBorder="1" applyAlignment="1">
      <alignment vertical="center"/>
    </xf>
    <xf numFmtId="49" fontId="10" fillId="0" borderId="32" xfId="0" applyNumberFormat="1" applyFont="1" applyBorder="1" applyAlignment="1">
      <alignment horizontal="center" vertical="center" wrapText="1"/>
    </xf>
    <xf numFmtId="164" fontId="10" fillId="0" borderId="32" xfId="15" applyNumberFormat="1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0" fillId="0" borderId="50" xfId="0" applyFont="1" applyBorder="1" applyAlignment="1">
      <alignment horizontal="left"/>
    </xf>
    <xf numFmtId="0" fontId="10" fillId="0" borderId="45" xfId="0" applyFont="1" applyBorder="1" applyAlignment="1">
      <alignment horizontal="center" vertical="center" wrapText="1"/>
    </xf>
    <xf numFmtId="164" fontId="13" fillId="0" borderId="32" xfId="15" applyNumberFormat="1" applyFont="1" applyBorder="1" applyAlignment="1">
      <alignment horizontal="justify" vertical="center"/>
    </xf>
    <xf numFmtId="164" fontId="10" fillId="0" borderId="32" xfId="15" applyNumberFormat="1" applyFont="1" applyBorder="1" applyAlignment="1">
      <alignment horizontal="justify" vertical="center"/>
    </xf>
    <xf numFmtId="0" fontId="2" fillId="0" borderId="34" xfId="0" applyFont="1" applyBorder="1" applyAlignment="1">
      <alignment horizontal="center" vertical="center" wrapText="1"/>
    </xf>
    <xf numFmtId="164" fontId="2" fillId="0" borderId="16" xfId="15" applyNumberFormat="1" applyFont="1" applyBorder="1" applyAlignment="1">
      <alignment vertical="center" wrapText="1"/>
    </xf>
    <xf numFmtId="164" fontId="10" fillId="0" borderId="21" xfId="15" applyNumberFormat="1" applyFont="1" applyBorder="1" applyAlignment="1">
      <alignment horizontal="justify" vertical="center"/>
    </xf>
    <xf numFmtId="164" fontId="10" fillId="0" borderId="21" xfId="15" applyNumberFormat="1" applyFont="1" applyBorder="1" applyAlignment="1">
      <alignment horizontal="justify" vertical="center"/>
    </xf>
    <xf numFmtId="164" fontId="14" fillId="0" borderId="18" xfId="15" applyNumberFormat="1" applyFont="1" applyBorder="1" applyAlignment="1">
      <alignment horizontal="justify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164" fontId="14" fillId="0" borderId="39" xfId="15" applyNumberFormat="1" applyFont="1" applyBorder="1" applyAlignment="1">
      <alignment horizontal="justify" vertical="center"/>
    </xf>
    <xf numFmtId="164" fontId="11" fillId="0" borderId="21" xfId="15" applyNumberFormat="1" applyFont="1" applyBorder="1" applyAlignment="1">
      <alignment vertical="center"/>
    </xf>
    <xf numFmtId="164" fontId="14" fillId="0" borderId="21" xfId="15" applyNumberFormat="1" applyFont="1" applyBorder="1" applyAlignment="1">
      <alignment vertical="center"/>
    </xf>
    <xf numFmtId="164" fontId="10" fillId="0" borderId="39" xfId="15" applyNumberFormat="1" applyFont="1" applyBorder="1" applyAlignment="1">
      <alignment vertical="center"/>
    </xf>
    <xf numFmtId="164" fontId="10" fillId="0" borderId="39" xfId="15" applyNumberFormat="1" applyFont="1" applyBorder="1" applyAlignment="1">
      <alignment horizontal="center" vertical="center"/>
    </xf>
    <xf numFmtId="164" fontId="11" fillId="0" borderId="44" xfId="0" applyNumberFormat="1" applyFont="1" applyBorder="1" applyAlignment="1">
      <alignment vertical="center"/>
    </xf>
    <xf numFmtId="164" fontId="13" fillId="0" borderId="18" xfId="15" applyNumberFormat="1" applyFont="1" applyBorder="1" applyAlignment="1">
      <alignment horizontal="justify" vertical="center"/>
    </xf>
    <xf numFmtId="3" fontId="1" fillId="0" borderId="3" xfId="15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15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1" fillId="0" borderId="11" xfId="15" applyNumberFormat="1" applyFont="1" applyBorder="1" applyAlignment="1">
      <alignment vertical="center" wrapText="1"/>
    </xf>
    <xf numFmtId="164" fontId="1" fillId="0" borderId="12" xfId="15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47" xfId="0" applyNumberFormat="1" applyFont="1" applyBorder="1" applyAlignment="1">
      <alignment horizontal="right" vertical="center" wrapText="1"/>
    </xf>
    <xf numFmtId="164" fontId="10" fillId="0" borderId="18" xfId="15" applyNumberFormat="1" applyFont="1" applyBorder="1" applyAlignment="1">
      <alignment horizontal="justify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164" fontId="2" fillId="0" borderId="37" xfId="15" applyNumberFormat="1" applyFont="1" applyBorder="1" applyAlignment="1">
      <alignment horizontal="center" vertical="center" wrapText="1"/>
    </xf>
    <xf numFmtId="164" fontId="2" fillId="0" borderId="37" xfId="15" applyNumberFormat="1" applyFont="1" applyBorder="1" applyAlignment="1">
      <alignment vertical="center" wrapText="1"/>
    </xf>
    <xf numFmtId="164" fontId="1" fillId="0" borderId="37" xfId="15" applyNumberFormat="1" applyFont="1" applyBorder="1" applyAlignment="1">
      <alignment horizontal="center" vertical="center" wrapText="1"/>
    </xf>
    <xf numFmtId="164" fontId="1" fillId="0" borderId="57" xfId="15" applyNumberFormat="1" applyFont="1" applyBorder="1" applyAlignment="1">
      <alignment horizontal="center" vertical="center" wrapText="1"/>
    </xf>
    <xf numFmtId="164" fontId="2" fillId="0" borderId="58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164" fontId="11" fillId="0" borderId="7" xfId="0" applyNumberFormat="1" applyFont="1" applyBorder="1" applyAlignment="1">
      <alignment vertical="center"/>
    </xf>
    <xf numFmtId="164" fontId="10" fillId="0" borderId="45" xfId="15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164" fontId="11" fillId="0" borderId="45" xfId="15" applyNumberFormat="1" applyFont="1" applyBorder="1" applyAlignment="1">
      <alignment horizontal="center" vertical="center" wrapText="1"/>
    </xf>
    <xf numFmtId="164" fontId="11" fillId="0" borderId="18" xfId="15" applyNumberFormat="1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justify" vertical="center"/>
    </xf>
    <xf numFmtId="49" fontId="10" fillId="0" borderId="23" xfId="0" applyNumberFormat="1" applyFont="1" applyBorder="1" applyAlignment="1">
      <alignment horizontal="center" vertical="center"/>
    </xf>
    <xf numFmtId="164" fontId="10" fillId="0" borderId="0" xfId="15" applyNumberFormat="1" applyFont="1" applyAlignment="1">
      <alignment horizontal="center"/>
    </xf>
    <xf numFmtId="164" fontId="10" fillId="0" borderId="0" xfId="15" applyNumberFormat="1" applyFont="1" applyAlignment="1">
      <alignment horizontal="left"/>
    </xf>
    <xf numFmtId="164" fontId="11" fillId="0" borderId="0" xfId="15" applyNumberFormat="1" applyFont="1" applyAlignment="1">
      <alignment horizont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164" fontId="10" fillId="0" borderId="48" xfId="15" applyNumberFormat="1" applyFont="1" applyBorder="1" applyAlignment="1">
      <alignment horizontal="center" vertical="center" wrapText="1"/>
    </xf>
    <xf numFmtId="0" fontId="10" fillId="0" borderId="60" xfId="0" applyFont="1" applyBorder="1" applyAlignment="1">
      <alignment/>
    </xf>
    <xf numFmtId="0" fontId="10" fillId="0" borderId="49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164" fontId="11" fillId="0" borderId="32" xfId="15" applyNumberFormat="1" applyFont="1" applyBorder="1" applyAlignment="1">
      <alignment/>
    </xf>
    <xf numFmtId="164" fontId="11" fillId="0" borderId="18" xfId="15" applyNumberFormat="1" applyFont="1" applyBorder="1" applyAlignment="1">
      <alignment/>
    </xf>
    <xf numFmtId="0" fontId="10" fillId="0" borderId="3" xfId="0" applyFont="1" applyBorder="1" applyAlignment="1">
      <alignment horizontal="center" wrapText="1"/>
    </xf>
    <xf numFmtId="164" fontId="10" fillId="0" borderId="32" xfId="15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49" fontId="10" fillId="0" borderId="3" xfId="0" applyNumberFormat="1" applyFont="1" applyBorder="1" applyAlignment="1">
      <alignment horizontal="center" wrapText="1"/>
    </xf>
    <xf numFmtId="164" fontId="10" fillId="0" borderId="32" xfId="15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39" xfId="15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32" xfId="15" applyNumberFormat="1" applyFont="1" applyBorder="1" applyAlignment="1">
      <alignment horizontal="center"/>
    </xf>
    <xf numFmtId="164" fontId="11" fillId="0" borderId="18" xfId="15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11" fillId="0" borderId="44" xfId="15" applyNumberFormat="1" applyFont="1" applyBorder="1" applyAlignment="1">
      <alignment/>
    </xf>
    <xf numFmtId="0" fontId="10" fillId="0" borderId="30" xfId="0" applyFont="1" applyBorder="1" applyAlignment="1">
      <alignment/>
    </xf>
    <xf numFmtId="164" fontId="10" fillId="0" borderId="31" xfId="15" applyNumberFormat="1" applyFont="1" applyBorder="1" applyAlignment="1">
      <alignment/>
    </xf>
    <xf numFmtId="164" fontId="10" fillId="0" borderId="61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vertical="center" wrapText="1"/>
    </xf>
    <xf numFmtId="164" fontId="3" fillId="0" borderId="16" xfId="15" applyNumberFormat="1" applyFont="1" applyBorder="1" applyAlignment="1">
      <alignment vertical="center" wrapText="1"/>
    </xf>
    <xf numFmtId="164" fontId="3" fillId="0" borderId="15" xfId="15" applyNumberFormat="1" applyFont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64" fontId="3" fillId="0" borderId="16" xfId="15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29" xfId="15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15" applyNumberFormat="1" applyFont="1" applyBorder="1" applyAlignment="1">
      <alignment vertical="center" wrapText="1"/>
    </xf>
    <xf numFmtId="164" fontId="3" fillId="0" borderId="0" xfId="15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3" xfId="15" applyNumberFormat="1" applyFont="1" applyBorder="1" applyAlignment="1">
      <alignment vertical="center"/>
    </xf>
    <xf numFmtId="164" fontId="3" fillId="0" borderId="2" xfId="15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 wrapText="1"/>
    </xf>
    <xf numFmtId="164" fontId="3" fillId="0" borderId="3" xfId="15" applyNumberFormat="1" applyFont="1" applyBorder="1" applyAlignment="1">
      <alignment vertical="center" wrapText="1"/>
    </xf>
    <xf numFmtId="164" fontId="9" fillId="0" borderId="3" xfId="15" applyNumberFormat="1" applyFont="1" applyBorder="1" applyAlignment="1">
      <alignment horizontal="center" vertical="center" wrapText="1"/>
    </xf>
    <xf numFmtId="164" fontId="9" fillId="0" borderId="3" xfId="15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32" xfId="15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15" applyNumberFormat="1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right" vertical="center"/>
    </xf>
    <xf numFmtId="164" fontId="3" fillId="0" borderId="32" xfId="15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 wrapText="1"/>
    </xf>
    <xf numFmtId="164" fontId="3" fillId="0" borderId="4" xfId="15" applyNumberFormat="1" applyFont="1" applyBorder="1" applyAlignment="1">
      <alignment horizontal="center" vertical="center" wrapText="1"/>
    </xf>
    <xf numFmtId="164" fontId="3" fillId="0" borderId="4" xfId="15" applyNumberFormat="1" applyFont="1" applyBorder="1" applyAlignment="1">
      <alignment vertical="center"/>
    </xf>
    <xf numFmtId="164" fontId="3" fillId="0" borderId="4" xfId="15" applyNumberFormat="1" applyFont="1" applyBorder="1" applyAlignment="1">
      <alignment horizontal="right" vertical="center"/>
    </xf>
    <xf numFmtId="164" fontId="3" fillId="0" borderId="39" xfId="15" applyNumberFormat="1" applyFont="1" applyBorder="1" applyAlignment="1">
      <alignment horizontal="right" vertical="center"/>
    </xf>
    <xf numFmtId="164" fontId="3" fillId="0" borderId="21" xfId="15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4" fontId="3" fillId="0" borderId="15" xfId="15" applyNumberFormat="1" applyFont="1" applyBorder="1" applyAlignment="1">
      <alignment horizontal="center" vertical="center" wrapText="1"/>
    </xf>
    <xf numFmtId="164" fontId="3" fillId="0" borderId="15" xfId="15" applyNumberFormat="1" applyFont="1" applyBorder="1" applyAlignment="1">
      <alignment vertical="center"/>
    </xf>
    <xf numFmtId="164" fontId="3" fillId="0" borderId="15" xfId="15" applyNumberFormat="1" applyFont="1" applyBorder="1" applyAlignment="1">
      <alignment horizontal="right" vertical="center"/>
    </xf>
    <xf numFmtId="164" fontId="3" fillId="0" borderId="45" xfId="15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64" fontId="3" fillId="0" borderId="24" xfId="15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32" xfId="15" applyNumberFormat="1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4" fontId="3" fillId="0" borderId="18" xfId="15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18" xfId="0" applyNumberFormat="1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2" fontId="3" fillId="0" borderId="30" xfId="0" applyNumberFormat="1" applyFont="1" applyBorder="1" applyAlignment="1">
      <alignment vertical="center" wrapText="1"/>
    </xf>
    <xf numFmtId="10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justify" vertical="center"/>
    </xf>
    <xf numFmtId="164" fontId="13" fillId="0" borderId="39" xfId="15" applyNumberFormat="1" applyFont="1" applyBorder="1" applyAlignment="1">
      <alignment horizontal="justify" vertical="center"/>
    </xf>
    <xf numFmtId="164" fontId="14" fillId="0" borderId="39" xfId="15" applyNumberFormat="1" applyFont="1" applyBorder="1" applyAlignment="1">
      <alignment horizontal="justify" vertical="center"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3" fontId="2" fillId="0" borderId="48" xfId="15" applyNumberFormat="1" applyFont="1" applyBorder="1" applyAlignment="1">
      <alignment horizontal="center" vertical="center" wrapText="1"/>
    </xf>
    <xf numFmtId="3" fontId="2" fillId="0" borderId="63" xfId="15" applyNumberFormat="1" applyFont="1" applyBorder="1" applyAlignment="1">
      <alignment horizontal="center" vertical="center" wrapText="1"/>
    </xf>
    <xf numFmtId="3" fontId="2" fillId="0" borderId="64" xfId="15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64" fontId="2" fillId="0" borderId="3" xfId="15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2" xfId="15" applyNumberFormat="1" applyFont="1" applyBorder="1" applyAlignment="1">
      <alignment horizontal="center" vertical="center" wrapText="1"/>
    </xf>
    <xf numFmtId="3" fontId="2" fillId="0" borderId="61" xfId="15" applyNumberFormat="1" applyFont="1" applyBorder="1" applyAlignment="1">
      <alignment horizontal="center" vertical="center" wrapText="1"/>
    </xf>
    <xf numFmtId="3" fontId="2" fillId="0" borderId="68" xfId="15" applyNumberFormat="1" applyFont="1" applyBorder="1" applyAlignment="1">
      <alignment horizontal="center" vertical="center" wrapText="1"/>
    </xf>
    <xf numFmtId="3" fontId="2" fillId="0" borderId="69" xfId="15" applyNumberFormat="1" applyFont="1" applyBorder="1" applyAlignment="1">
      <alignment horizontal="center" vertical="center" wrapText="1"/>
    </xf>
    <xf numFmtId="3" fontId="2" fillId="0" borderId="50" xfId="15" applyNumberFormat="1" applyFont="1" applyBorder="1" applyAlignment="1">
      <alignment horizontal="center" vertical="center" wrapText="1"/>
    </xf>
    <xf numFmtId="3" fontId="2" fillId="0" borderId="70" xfId="15" applyNumberFormat="1" applyFont="1" applyBorder="1" applyAlignment="1">
      <alignment horizontal="center" vertical="center" wrapText="1"/>
    </xf>
    <xf numFmtId="164" fontId="2" fillId="0" borderId="7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60" xfId="1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4" fontId="10" fillId="0" borderId="0" xfId="15" applyNumberFormat="1" applyFont="1" applyAlignment="1">
      <alignment horizontal="center"/>
    </xf>
    <xf numFmtId="0" fontId="10" fillId="0" borderId="72" xfId="0" applyFont="1" applyBorder="1" applyAlignment="1">
      <alignment horizontal="center" vertical="top"/>
    </xf>
    <xf numFmtId="0" fontId="10" fillId="0" borderId="72" xfId="0" applyFont="1" applyBorder="1" applyAlignment="1">
      <alignment horizontal="center" wrapText="1"/>
    </xf>
    <xf numFmtId="164" fontId="10" fillId="0" borderId="72" xfId="15" applyNumberFormat="1" applyFont="1" applyBorder="1" applyAlignment="1">
      <alignment horizontal="center" vertical="top"/>
    </xf>
    <xf numFmtId="164" fontId="10" fillId="0" borderId="73" xfId="15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164" fontId="10" fillId="0" borderId="16" xfId="15" applyNumberFormat="1" applyFont="1" applyBorder="1" applyAlignment="1">
      <alignment horizontal="center"/>
    </xf>
    <xf numFmtId="164" fontId="10" fillId="0" borderId="17" xfId="15" applyNumberFormat="1" applyFont="1" applyBorder="1" applyAlignment="1">
      <alignment horizontal="center"/>
    </xf>
    <xf numFmtId="164" fontId="11" fillId="0" borderId="16" xfId="15" applyNumberFormat="1" applyFont="1" applyBorder="1" applyAlignment="1">
      <alignment horizontal="center"/>
    </xf>
    <xf numFmtId="164" fontId="11" fillId="0" borderId="17" xfId="15" applyNumberFormat="1" applyFont="1" applyBorder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29" xfId="15" applyNumberFormat="1" applyFont="1" applyBorder="1" applyAlignment="1">
      <alignment horizontal="center"/>
    </xf>
    <xf numFmtId="164" fontId="10" fillId="0" borderId="74" xfId="15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75" xfId="0" applyFont="1" applyBorder="1" applyAlignment="1">
      <alignment horizontal="left"/>
    </xf>
    <xf numFmtId="0" fontId="10" fillId="0" borderId="75" xfId="0" applyFont="1" applyBorder="1" applyAlignment="1">
      <alignment horizontal="center"/>
    </xf>
    <xf numFmtId="164" fontId="10" fillId="0" borderId="75" xfId="15" applyNumberFormat="1" applyFont="1" applyBorder="1" applyAlignment="1">
      <alignment horizontal="center"/>
    </xf>
    <xf numFmtId="164" fontId="10" fillId="0" borderId="76" xfId="15" applyNumberFormat="1" applyFont="1" applyBorder="1" applyAlignment="1">
      <alignment horizontal="center"/>
    </xf>
    <xf numFmtId="3" fontId="2" fillId="0" borderId="0" xfId="0" applyNumberFormat="1" applyFont="1" applyAlignment="1">
      <alignment vertical="center" wrapText="1"/>
    </xf>
    <xf numFmtId="164" fontId="2" fillId="0" borderId="0" xfId="15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4" fillId="0" borderId="0" xfId="15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4" fontId="10" fillId="0" borderId="0" xfId="15" applyNumberFormat="1" applyFont="1" applyAlignment="1">
      <alignment horizontal="center" wrapText="1"/>
    </xf>
    <xf numFmtId="2" fontId="10" fillId="0" borderId="0" xfId="15" applyNumberFormat="1" applyFont="1" applyAlignment="1">
      <alignment horizontal="justify" wrapText="1"/>
    </xf>
    <xf numFmtId="2" fontId="0" fillId="0" borderId="0" xfId="0" applyNumberFormat="1" applyAlignment="1">
      <alignment horizontal="justify"/>
    </xf>
    <xf numFmtId="0" fontId="10" fillId="0" borderId="0" xfId="0" applyFont="1" applyAlignment="1">
      <alignment horizontal="justify" vertical="top" wrapText="1"/>
    </xf>
    <xf numFmtId="164" fontId="10" fillId="0" borderId="0" xfId="15" applyNumberFormat="1" applyFont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44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164" fontId="10" fillId="0" borderId="32" xfId="0" applyNumberFormat="1" applyFont="1" applyBorder="1" applyAlignment="1">
      <alignment horizontal="left" wrapText="1"/>
    </xf>
    <xf numFmtId="164" fontId="10" fillId="0" borderId="33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 wrapText="1"/>
    </xf>
    <xf numFmtId="164" fontId="10" fillId="0" borderId="32" xfId="0" applyNumberFormat="1" applyFont="1" applyBorder="1" applyAlignment="1">
      <alignment horizontal="left" wrapText="1"/>
    </xf>
    <xf numFmtId="164" fontId="10" fillId="0" borderId="33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164" fontId="10" fillId="0" borderId="39" xfId="0" applyNumberFormat="1" applyFont="1" applyBorder="1" applyAlignment="1">
      <alignment horizontal="left" wrapText="1"/>
    </xf>
    <xf numFmtId="0" fontId="10" fillId="0" borderId="62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1" fillId="0" borderId="3" xfId="0" applyFont="1" applyBorder="1" applyAlignment="1">
      <alignment horizontal="justify" wrapText="1"/>
    </xf>
    <xf numFmtId="0" fontId="10" fillId="0" borderId="3" xfId="0" applyFont="1" applyBorder="1" applyAlignment="1">
      <alignment horizontal="justify" wrapText="1"/>
    </xf>
    <xf numFmtId="0" fontId="10" fillId="0" borderId="50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61" xfId="0" applyFont="1" applyBorder="1" applyAlignment="1">
      <alignment horizontal="justify" vertical="center" wrapText="1"/>
    </xf>
    <xf numFmtId="164" fontId="3" fillId="0" borderId="0" xfId="15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32" xfId="15" applyNumberFormat="1" applyFont="1" applyBorder="1" applyAlignment="1">
      <alignment horizontal="center" vertical="center" wrapText="1"/>
    </xf>
    <xf numFmtId="164" fontId="3" fillId="0" borderId="33" xfId="15" applyNumberFormat="1" applyFont="1" applyBorder="1" applyAlignment="1">
      <alignment horizontal="center" vertical="center" wrapText="1"/>
    </xf>
    <xf numFmtId="164" fontId="3" fillId="0" borderId="2" xfId="15" applyNumberFormat="1" applyFont="1" applyBorder="1" applyAlignment="1">
      <alignment horizontal="center" vertical="center" wrapText="1"/>
    </xf>
    <xf numFmtId="164" fontId="11" fillId="0" borderId="50" xfId="15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49" fontId="3" fillId="0" borderId="32" xfId="15" applyNumberFormat="1" applyFont="1" applyBorder="1" applyAlignment="1">
      <alignment horizontal="center" vertical="center"/>
    </xf>
    <xf numFmtId="49" fontId="3" fillId="0" borderId="33" xfId="15" applyNumberFormat="1" applyFont="1" applyBorder="1" applyAlignment="1">
      <alignment horizontal="center" vertical="center"/>
    </xf>
    <xf numFmtId="49" fontId="3" fillId="0" borderId="2" xfId="15" applyNumberFormat="1" applyFont="1" applyBorder="1" applyAlignment="1">
      <alignment horizontal="center" vertical="center"/>
    </xf>
    <xf numFmtId="164" fontId="3" fillId="0" borderId="4" xfId="15" applyNumberFormat="1" applyFont="1" applyBorder="1" applyAlignment="1">
      <alignment vertical="center" wrapText="1"/>
    </xf>
    <xf numFmtId="164" fontId="3" fillId="0" borderId="16" xfId="15" applyNumberFormat="1" applyFont="1" applyBorder="1" applyAlignment="1">
      <alignment vertical="center" wrapText="1"/>
    </xf>
    <xf numFmtId="164" fontId="3" fillId="0" borderId="15" xfId="15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78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center" vertical="center"/>
    </xf>
    <xf numFmtId="0" fontId="11" fillId="0" borderId="78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78" xfId="0" applyFont="1" applyBorder="1" applyAlignment="1">
      <alignment horizontal="justify" vertical="center" wrapText="1"/>
    </xf>
    <xf numFmtId="0" fontId="10" fillId="0" borderId="3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78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80" xfId="0" applyFont="1" applyBorder="1" applyAlignment="1">
      <alignment horizontal="justify" vertical="center" wrapText="1"/>
    </xf>
    <xf numFmtId="0" fontId="11" fillId="0" borderId="38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0" fillId="0" borderId="78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10" fillId="0" borderId="0" xfId="0" applyFont="1" applyAlignment="1">
      <alignment horizontal="justify" wrapText="1"/>
    </xf>
    <xf numFmtId="49" fontId="13" fillId="0" borderId="0" xfId="0" applyNumberFormat="1" applyFont="1" applyAlignment="1">
      <alignment horizontal="justify" vertical="center"/>
    </xf>
    <xf numFmtId="49" fontId="10" fillId="0" borderId="0" xfId="0" applyNumberFormat="1" applyFont="1" applyAlignment="1">
      <alignment horizontal="justify" vertical="center"/>
    </xf>
    <xf numFmtId="49" fontId="10" fillId="0" borderId="0" xfId="0" applyNumberFormat="1" applyFont="1" applyAlignment="1">
      <alignment horizontal="justify" vertical="center" wrapText="1"/>
    </xf>
    <xf numFmtId="49" fontId="13" fillId="0" borderId="0" xfId="0" applyNumberFormat="1" applyFont="1" applyAlignment="1">
      <alignment horizontal="justify" vertical="center" wrapText="1"/>
    </xf>
    <xf numFmtId="49" fontId="12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left" vertical="center" wrapText="1"/>
    </xf>
    <xf numFmtId="37" fontId="10" fillId="0" borderId="0" xfId="0" applyNumberFormat="1" applyFont="1" applyAlignment="1">
      <alignment horizontal="justify" vertical="center" wrapText="1"/>
    </xf>
    <xf numFmtId="5" fontId="10" fillId="0" borderId="0" xfId="0" applyNumberFormat="1" applyFont="1" applyAlignment="1">
      <alignment horizontal="justify" vertical="center" wrapText="1"/>
    </xf>
    <xf numFmtId="5" fontId="13" fillId="0" borderId="0" xfId="0" applyNumberFormat="1" applyFont="1" applyAlignment="1">
      <alignment horizontal="justify" vertical="center" wrapText="1"/>
    </xf>
    <xf numFmtId="4" fontId="15" fillId="0" borderId="0" xfId="0" applyNumberFormat="1" applyFont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10" fillId="0" borderId="0" xfId="0" applyFont="1" applyAlignment="1">
      <alignment vertical="center"/>
    </xf>
    <xf numFmtId="37" fontId="10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justify" vertical="center" wrapText="1"/>
    </xf>
    <xf numFmtId="8" fontId="15" fillId="0" borderId="0" xfId="0" applyNumberFormat="1" applyFont="1" applyAlignment="1">
      <alignment horizontal="justify" vertical="center" wrapText="1"/>
    </xf>
    <xf numFmtId="8" fontId="10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 wrapText="1"/>
    </xf>
    <xf numFmtId="38" fontId="10" fillId="0" borderId="0" xfId="0" applyNumberFormat="1" applyFont="1" applyAlignment="1">
      <alignment horizontal="justify" vertical="center" wrapText="1"/>
    </xf>
    <xf numFmtId="38" fontId="16" fillId="0" borderId="0" xfId="0" applyNumberFormat="1" applyFont="1" applyAlignment="1">
      <alignment horizontal="justify" vertical="center" wrapText="1"/>
    </xf>
    <xf numFmtId="0" fontId="10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2" fontId="15" fillId="0" borderId="0" xfId="0" applyNumberFormat="1" applyFont="1" applyAlignment="1">
      <alignment horizontal="justify" vertical="center" wrapText="1"/>
    </xf>
    <xf numFmtId="0" fontId="16" fillId="0" borderId="0" xfId="0" applyNumberFormat="1" applyFont="1" applyAlignment="1">
      <alignment horizontal="justify" vertical="center" wrapText="1"/>
    </xf>
    <xf numFmtId="0" fontId="11" fillId="0" borderId="0" xfId="0" applyNumberFormat="1" applyFont="1" applyAlignment="1">
      <alignment horizontal="left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164" fontId="10" fillId="0" borderId="48" xfId="15" applyNumberFormat="1" applyFont="1" applyBorder="1" applyAlignment="1">
      <alignment horizontal="center" vertical="center"/>
    </xf>
    <xf numFmtId="164" fontId="10" fillId="0" borderId="77" xfId="15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164" fontId="10" fillId="0" borderId="64" xfId="15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justify" vertical="center" wrapText="1"/>
    </xf>
    <xf numFmtId="164" fontId="10" fillId="0" borderId="0" xfId="15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 wrapText="1"/>
    </xf>
    <xf numFmtId="2" fontId="10" fillId="0" borderId="0" xfId="0" applyNumberFormat="1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1050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1050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K22" sqref="K22"/>
    </sheetView>
  </sheetViews>
  <sheetFormatPr defaultColWidth="9.140625" defaultRowHeight="12.75"/>
  <sheetData>
    <row r="1" spans="1:9" ht="12.75">
      <c r="A1" s="199"/>
      <c r="B1" s="196"/>
      <c r="C1" s="196"/>
      <c r="D1" s="196"/>
      <c r="E1" s="196"/>
      <c r="F1" s="196"/>
      <c r="G1" s="544" t="s">
        <v>390</v>
      </c>
      <c r="H1" s="544"/>
      <c r="I1" s="544"/>
    </row>
    <row r="2" spans="1:9" ht="12.75">
      <c r="A2" s="199"/>
      <c r="B2" s="196"/>
      <c r="C2" s="196"/>
      <c r="D2" s="196"/>
      <c r="E2" s="196"/>
      <c r="F2" s="196"/>
      <c r="G2" s="544" t="s">
        <v>440</v>
      </c>
      <c r="H2" s="544"/>
      <c r="I2" s="544"/>
    </row>
    <row r="3" spans="1:9" ht="12.75">
      <c r="A3" s="199"/>
      <c r="B3" s="196"/>
      <c r="C3" s="196"/>
      <c r="D3" s="196"/>
      <c r="E3" s="196"/>
      <c r="F3" s="196"/>
      <c r="G3" s="544" t="s">
        <v>0</v>
      </c>
      <c r="H3" s="544"/>
      <c r="I3" s="544"/>
    </row>
    <row r="4" spans="1:9" ht="12.75">
      <c r="A4" s="199"/>
      <c r="B4" s="196"/>
      <c r="C4" s="196"/>
      <c r="D4" s="196"/>
      <c r="E4" s="196"/>
      <c r="F4" s="196"/>
      <c r="G4" s="544" t="s">
        <v>439</v>
      </c>
      <c r="H4" s="544"/>
      <c r="I4" s="544"/>
    </row>
    <row r="5" spans="1:9" ht="12.75">
      <c r="A5" s="199"/>
      <c r="B5" s="196"/>
      <c r="C5" s="196"/>
      <c r="D5" s="196"/>
      <c r="E5" s="196"/>
      <c r="F5" s="196"/>
      <c r="G5" s="196"/>
      <c r="H5" s="197"/>
      <c r="I5" s="196"/>
    </row>
    <row r="6" spans="1:9" ht="12.75">
      <c r="A6" s="545" t="s">
        <v>245</v>
      </c>
      <c r="B6" s="545"/>
      <c r="C6" s="545"/>
      <c r="D6" s="545"/>
      <c r="E6" s="545"/>
      <c r="F6" s="545"/>
      <c r="G6" s="545"/>
      <c r="H6" s="545"/>
      <c r="I6" s="545"/>
    </row>
    <row r="7" spans="1:9" ht="12.75">
      <c r="A7" s="545" t="s">
        <v>246</v>
      </c>
      <c r="B7" s="545"/>
      <c r="C7" s="545"/>
      <c r="D7" s="545"/>
      <c r="E7" s="545"/>
      <c r="F7" s="545"/>
      <c r="G7" s="545"/>
      <c r="H7" s="545"/>
      <c r="I7" s="545"/>
    </row>
    <row r="8" spans="1:9" ht="12.75">
      <c r="A8" s="545" t="s">
        <v>247</v>
      </c>
      <c r="B8" s="545"/>
      <c r="C8" s="545"/>
      <c r="D8" s="545"/>
      <c r="E8" s="545"/>
      <c r="F8" s="545"/>
      <c r="G8" s="545"/>
      <c r="H8" s="545"/>
      <c r="I8" s="545"/>
    </row>
    <row r="9" spans="1:9" ht="13.5" thickBot="1">
      <c r="A9" s="199"/>
      <c r="B9" s="196"/>
      <c r="C9" s="196"/>
      <c r="D9" s="196"/>
      <c r="E9" s="196"/>
      <c r="F9" s="196"/>
      <c r="G9" s="196"/>
      <c r="H9" s="197"/>
      <c r="I9" s="196"/>
    </row>
    <row r="10" spans="1:9" ht="27" customHeight="1" thickBot="1" thickTop="1">
      <c r="A10" s="352" t="s">
        <v>86</v>
      </c>
      <c r="B10" s="546" t="s">
        <v>133</v>
      </c>
      <c r="C10" s="546"/>
      <c r="D10" s="546"/>
      <c r="E10" s="546"/>
      <c r="F10" s="547" t="s">
        <v>248</v>
      </c>
      <c r="G10" s="547"/>
      <c r="H10" s="548" t="s">
        <v>249</v>
      </c>
      <c r="I10" s="549"/>
    </row>
    <row r="11" spans="1:9" ht="24" customHeight="1" thickTop="1">
      <c r="A11" s="353" t="s">
        <v>250</v>
      </c>
      <c r="B11" s="550" t="s">
        <v>251</v>
      </c>
      <c r="C11" s="550"/>
      <c r="D11" s="550"/>
      <c r="E11" s="550"/>
      <c r="F11" s="551"/>
      <c r="G11" s="551"/>
      <c r="H11" s="552">
        <v>44762733</v>
      </c>
      <c r="I11" s="553"/>
    </row>
    <row r="12" spans="1:9" ht="23.25" customHeight="1">
      <c r="A12" s="353" t="s">
        <v>252</v>
      </c>
      <c r="B12" s="550" t="s">
        <v>253</v>
      </c>
      <c r="C12" s="550"/>
      <c r="D12" s="550"/>
      <c r="E12" s="550"/>
      <c r="F12" s="551"/>
      <c r="G12" s="551"/>
      <c r="H12" s="552">
        <v>48522550</v>
      </c>
      <c r="I12" s="553"/>
    </row>
    <row r="13" spans="1:9" ht="21.75" customHeight="1">
      <c r="A13" s="353" t="s">
        <v>254</v>
      </c>
      <c r="B13" s="550" t="s">
        <v>255</v>
      </c>
      <c r="C13" s="550"/>
      <c r="D13" s="550"/>
      <c r="E13" s="550"/>
      <c r="F13" s="551"/>
      <c r="G13" s="551"/>
      <c r="H13" s="554">
        <f>H11-H12</f>
        <v>-3759817</v>
      </c>
      <c r="I13" s="555"/>
    </row>
    <row r="14" spans="1:9" ht="18" customHeight="1">
      <c r="A14" s="353"/>
      <c r="B14" s="550" t="s">
        <v>256</v>
      </c>
      <c r="C14" s="550"/>
      <c r="D14" s="550"/>
      <c r="E14" s="550"/>
      <c r="F14" s="551"/>
      <c r="G14" s="551"/>
      <c r="H14" s="552"/>
      <c r="I14" s="553"/>
    </row>
    <row r="15" spans="1:9" ht="18" customHeight="1">
      <c r="A15" s="353"/>
      <c r="B15" s="550" t="s">
        <v>257</v>
      </c>
      <c r="C15" s="550"/>
      <c r="D15" s="550"/>
      <c r="E15" s="550"/>
      <c r="F15" s="551"/>
      <c r="G15" s="551"/>
      <c r="H15" s="552"/>
      <c r="I15" s="553"/>
    </row>
    <row r="16" spans="1:9" ht="23.25" customHeight="1">
      <c r="A16" s="354" t="s">
        <v>258</v>
      </c>
      <c r="B16" s="556" t="s">
        <v>259</v>
      </c>
      <c r="C16" s="557"/>
      <c r="D16" s="557"/>
      <c r="E16" s="558"/>
      <c r="F16" s="559"/>
      <c r="G16" s="560"/>
      <c r="H16" s="561">
        <f>H17-H24</f>
        <v>3759817</v>
      </c>
      <c r="I16" s="562"/>
    </row>
    <row r="17" spans="1:9" ht="23.25" customHeight="1">
      <c r="A17" s="354" t="s">
        <v>260</v>
      </c>
      <c r="B17" s="563" t="s">
        <v>261</v>
      </c>
      <c r="C17" s="563"/>
      <c r="D17" s="563"/>
      <c r="E17" s="563"/>
      <c r="F17" s="551"/>
      <c r="G17" s="551"/>
      <c r="H17" s="554">
        <f>SUM(H18:I23)</f>
        <v>5190652</v>
      </c>
      <c r="I17" s="555"/>
    </row>
    <row r="18" spans="1:9" ht="18" customHeight="1">
      <c r="A18" s="353" t="s">
        <v>250</v>
      </c>
      <c r="B18" s="550" t="s">
        <v>262</v>
      </c>
      <c r="C18" s="550"/>
      <c r="D18" s="550"/>
      <c r="E18" s="550"/>
      <c r="F18" s="551"/>
      <c r="G18" s="551"/>
      <c r="H18" s="552"/>
      <c r="I18" s="553"/>
    </row>
    <row r="19" spans="1:9" ht="18" customHeight="1">
      <c r="A19" s="353" t="s">
        <v>252</v>
      </c>
      <c r="B19" s="550" t="s">
        <v>263</v>
      </c>
      <c r="C19" s="550"/>
      <c r="D19" s="550"/>
      <c r="E19" s="550"/>
      <c r="F19" s="551" t="s">
        <v>264</v>
      </c>
      <c r="G19" s="551"/>
      <c r="H19" s="552">
        <v>2687477</v>
      </c>
      <c r="I19" s="553"/>
    </row>
    <row r="20" spans="1:9" ht="18.75" customHeight="1">
      <c r="A20" s="353" t="s">
        <v>254</v>
      </c>
      <c r="B20" s="550" t="s">
        <v>265</v>
      </c>
      <c r="C20" s="550"/>
      <c r="D20" s="550"/>
      <c r="E20" s="550"/>
      <c r="F20" s="551" t="s">
        <v>264</v>
      </c>
      <c r="G20" s="551"/>
      <c r="H20" s="552">
        <v>150000</v>
      </c>
      <c r="I20" s="553"/>
    </row>
    <row r="21" spans="1:9" ht="18" customHeight="1">
      <c r="A21" s="353" t="s">
        <v>258</v>
      </c>
      <c r="B21" s="550" t="s">
        <v>266</v>
      </c>
      <c r="C21" s="550"/>
      <c r="D21" s="550"/>
      <c r="E21" s="550"/>
      <c r="F21" s="551"/>
      <c r="G21" s="551"/>
      <c r="H21" s="552"/>
      <c r="I21" s="553"/>
    </row>
    <row r="22" spans="1:9" ht="17.25" customHeight="1">
      <c r="A22" s="353" t="s">
        <v>267</v>
      </c>
      <c r="B22" s="550" t="s">
        <v>268</v>
      </c>
      <c r="C22" s="550"/>
      <c r="D22" s="550"/>
      <c r="E22" s="550"/>
      <c r="F22" s="551"/>
      <c r="G22" s="551"/>
      <c r="H22" s="552"/>
      <c r="I22" s="553"/>
    </row>
    <row r="23" spans="1:9" ht="25.5" customHeight="1">
      <c r="A23" s="353" t="s">
        <v>269</v>
      </c>
      <c r="B23" s="564" t="s">
        <v>270</v>
      </c>
      <c r="C23" s="564"/>
      <c r="D23" s="564"/>
      <c r="E23" s="564"/>
      <c r="F23" s="551" t="s">
        <v>271</v>
      </c>
      <c r="G23" s="551"/>
      <c r="H23" s="552">
        <v>2353175</v>
      </c>
      <c r="I23" s="553"/>
    </row>
    <row r="24" spans="1:9" ht="24" customHeight="1">
      <c r="A24" s="354" t="s">
        <v>272</v>
      </c>
      <c r="B24" s="563" t="s">
        <v>273</v>
      </c>
      <c r="C24" s="563"/>
      <c r="D24" s="563"/>
      <c r="E24" s="563"/>
      <c r="F24" s="551"/>
      <c r="G24" s="551"/>
      <c r="H24" s="554">
        <f>SUM(H25:I28)</f>
        <v>1430835</v>
      </c>
      <c r="I24" s="555"/>
    </row>
    <row r="25" spans="1:9" ht="17.25" customHeight="1">
      <c r="A25" s="353" t="s">
        <v>250</v>
      </c>
      <c r="B25" s="550" t="s">
        <v>274</v>
      </c>
      <c r="C25" s="550"/>
      <c r="D25" s="550"/>
      <c r="E25" s="550"/>
      <c r="F25" s="551"/>
      <c r="G25" s="551"/>
      <c r="H25" s="552"/>
      <c r="I25" s="553"/>
    </row>
    <row r="26" spans="1:9" ht="18" customHeight="1">
      <c r="A26" s="353" t="s">
        <v>252</v>
      </c>
      <c r="B26" s="550" t="s">
        <v>275</v>
      </c>
      <c r="C26" s="550"/>
      <c r="D26" s="550"/>
      <c r="E26" s="550"/>
      <c r="F26" s="551" t="s">
        <v>276</v>
      </c>
      <c r="G26" s="551"/>
      <c r="H26" s="552">
        <v>1282610</v>
      </c>
      <c r="I26" s="553"/>
    </row>
    <row r="27" spans="1:9" ht="18" customHeight="1">
      <c r="A27" s="353" t="s">
        <v>254</v>
      </c>
      <c r="B27" s="550" t="s">
        <v>277</v>
      </c>
      <c r="C27" s="550"/>
      <c r="D27" s="550"/>
      <c r="E27" s="550"/>
      <c r="F27" s="551" t="s">
        <v>276</v>
      </c>
      <c r="G27" s="551"/>
      <c r="H27" s="552">
        <v>148225</v>
      </c>
      <c r="I27" s="553"/>
    </row>
    <row r="28" spans="1:9" ht="20.25" customHeight="1" thickBot="1">
      <c r="A28" s="355" t="s">
        <v>278</v>
      </c>
      <c r="B28" s="566" t="s">
        <v>279</v>
      </c>
      <c r="C28" s="566"/>
      <c r="D28" s="566"/>
      <c r="E28" s="566"/>
      <c r="F28" s="567"/>
      <c r="G28" s="567"/>
      <c r="H28" s="568"/>
      <c r="I28" s="569"/>
    </row>
    <row r="29" spans="1:9" ht="13.5" thickTop="1">
      <c r="A29" s="199"/>
      <c r="B29" s="196"/>
      <c r="C29" s="196"/>
      <c r="D29" s="196"/>
      <c r="E29" s="196"/>
      <c r="F29" s="196"/>
      <c r="G29" s="196"/>
      <c r="H29" s="197"/>
      <c r="I29" s="196"/>
    </row>
    <row r="30" spans="1:9" ht="12.75">
      <c r="A30" s="199"/>
      <c r="B30" s="196"/>
      <c r="C30" s="196"/>
      <c r="D30" s="196"/>
      <c r="E30" s="196"/>
      <c r="F30" s="565"/>
      <c r="G30" s="565"/>
      <c r="H30" s="565"/>
      <c r="I30" s="565"/>
    </row>
    <row r="32" spans="1:9" ht="12.75">
      <c r="A32" s="199"/>
      <c r="B32" s="196"/>
      <c r="C32" s="196"/>
      <c r="D32" s="196"/>
      <c r="E32" s="196"/>
      <c r="F32" s="565"/>
      <c r="G32" s="565"/>
      <c r="H32" s="565"/>
      <c r="I32" s="565"/>
    </row>
  </sheetData>
  <mergeCells count="66">
    <mergeCell ref="F30:I30"/>
    <mergeCell ref="F32:I32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A6:I6"/>
    <mergeCell ref="A7:I7"/>
    <mergeCell ref="A8:I8"/>
    <mergeCell ref="B10:E10"/>
    <mergeCell ref="F10:G10"/>
    <mergeCell ref="H10:I10"/>
    <mergeCell ref="G1:I1"/>
    <mergeCell ref="G2:I2"/>
    <mergeCell ref="G3:I3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64">
      <selection activeCell="K68" sqref="K68"/>
    </sheetView>
  </sheetViews>
  <sheetFormatPr defaultColWidth="9.140625" defaultRowHeight="12.75"/>
  <cols>
    <col min="1" max="1" width="3.57421875" style="151" customWidth="1"/>
    <col min="2" max="2" width="3.57421875" style="9" customWidth="1"/>
    <col min="3" max="3" width="5.57421875" style="9" customWidth="1"/>
    <col min="4" max="4" width="38.7109375" style="152" customWidth="1"/>
    <col min="5" max="5" width="14.421875" style="9" customWidth="1"/>
    <col min="6" max="6" width="6.28125" style="9" customWidth="1"/>
    <col min="7" max="7" width="9.421875" style="153" customWidth="1"/>
    <col min="8" max="8" width="8.57421875" style="9" customWidth="1"/>
    <col min="9" max="9" width="9.8515625" style="9" customWidth="1"/>
    <col min="10" max="10" width="9.00390625" style="9" customWidth="1"/>
    <col min="11" max="11" width="9.57421875" style="154" customWidth="1"/>
    <col min="12" max="13" width="9.421875" style="9" customWidth="1"/>
    <col min="14" max="14" width="9.57421875" style="155" customWidth="1"/>
    <col min="15" max="16384" width="9.140625" style="9" customWidth="1"/>
  </cols>
  <sheetData>
    <row r="1" spans="1:14" ht="10.5">
      <c r="A1" s="1"/>
      <c r="B1" s="2"/>
      <c r="C1" s="3"/>
      <c r="D1" s="4"/>
      <c r="E1" s="5"/>
      <c r="F1" s="3"/>
      <c r="G1" s="6"/>
      <c r="H1" s="7"/>
      <c r="I1" s="8"/>
      <c r="J1" s="570" t="s">
        <v>146</v>
      </c>
      <c r="K1" s="570"/>
      <c r="L1" s="570"/>
      <c r="M1" s="570"/>
      <c r="N1" s="570"/>
    </row>
    <row r="2" spans="1:14" ht="10.5">
      <c r="A2" s="1"/>
      <c r="B2" s="2"/>
      <c r="C2" s="3"/>
      <c r="D2" s="4"/>
      <c r="E2" s="571"/>
      <c r="F2" s="571"/>
      <c r="G2" s="571"/>
      <c r="H2" s="571"/>
      <c r="I2" s="571"/>
      <c r="J2" s="572" t="s">
        <v>440</v>
      </c>
      <c r="K2" s="572"/>
      <c r="L2" s="572"/>
      <c r="M2" s="572"/>
      <c r="N2" s="572"/>
    </row>
    <row r="3" spans="1:14" ht="10.5">
      <c r="A3" s="1"/>
      <c r="B3" s="2"/>
      <c r="C3" s="3"/>
      <c r="D3" s="4"/>
      <c r="E3" s="571"/>
      <c r="F3" s="571"/>
      <c r="G3" s="571"/>
      <c r="H3" s="571"/>
      <c r="I3" s="571"/>
      <c r="J3" s="573" t="s">
        <v>0</v>
      </c>
      <c r="K3" s="573"/>
      <c r="L3" s="573"/>
      <c r="M3" s="573"/>
      <c r="N3" s="573"/>
    </row>
    <row r="4" spans="1:14" ht="10.5">
      <c r="A4" s="1"/>
      <c r="B4" s="2"/>
      <c r="C4" s="3"/>
      <c r="D4" s="4"/>
      <c r="E4" s="571"/>
      <c r="F4" s="571"/>
      <c r="G4" s="571"/>
      <c r="H4" s="571"/>
      <c r="I4" s="571"/>
      <c r="J4" s="573" t="s">
        <v>441</v>
      </c>
      <c r="K4" s="573"/>
      <c r="L4" s="573"/>
      <c r="M4" s="573"/>
      <c r="N4" s="573"/>
    </row>
    <row r="5" spans="1:14" ht="10.5">
      <c r="A5" s="1"/>
      <c r="B5" s="2"/>
      <c r="C5" s="3"/>
      <c r="D5" s="4"/>
      <c r="E5" s="10"/>
      <c r="F5" s="10"/>
      <c r="G5" s="6"/>
      <c r="H5" s="10"/>
      <c r="I5" s="8"/>
      <c r="J5" s="11"/>
      <c r="K5" s="7"/>
      <c r="L5" s="11"/>
      <c r="M5" s="11"/>
      <c r="N5" s="11"/>
    </row>
    <row r="6" spans="1:14" ht="11.25" thickBot="1">
      <c r="A6" s="574" t="s">
        <v>1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</row>
    <row r="7" spans="1:14" ht="10.5" customHeight="1" thickTop="1">
      <c r="A7" s="575" t="s">
        <v>2</v>
      </c>
      <c r="B7" s="543" t="s">
        <v>3</v>
      </c>
      <c r="C7" s="541" t="s">
        <v>4</v>
      </c>
      <c r="D7" s="535" t="s">
        <v>5</v>
      </c>
      <c r="E7" s="537" t="s">
        <v>6</v>
      </c>
      <c r="F7" s="541" t="s">
        <v>7</v>
      </c>
      <c r="G7" s="539" t="s">
        <v>8</v>
      </c>
      <c r="H7" s="533" t="s">
        <v>9</v>
      </c>
      <c r="I7" s="522" t="s">
        <v>10</v>
      </c>
      <c r="J7" s="523"/>
      <c r="K7" s="523"/>
      <c r="L7" s="523"/>
      <c r="M7" s="523"/>
      <c r="N7" s="524"/>
    </row>
    <row r="8" spans="1:14" ht="6" customHeight="1" thickBot="1">
      <c r="A8" s="542"/>
      <c r="B8" s="540"/>
      <c r="C8" s="534"/>
      <c r="D8" s="536"/>
      <c r="E8" s="538"/>
      <c r="F8" s="534"/>
      <c r="G8" s="532"/>
      <c r="H8" s="521"/>
      <c r="I8" s="525"/>
      <c r="J8" s="526"/>
      <c r="K8" s="526"/>
      <c r="L8" s="526"/>
      <c r="M8" s="526"/>
      <c r="N8" s="527"/>
    </row>
    <row r="9" spans="1:14" ht="15" customHeight="1" thickTop="1">
      <c r="A9" s="542"/>
      <c r="B9" s="540"/>
      <c r="C9" s="534"/>
      <c r="D9" s="536"/>
      <c r="E9" s="538"/>
      <c r="F9" s="534"/>
      <c r="G9" s="532"/>
      <c r="H9" s="521"/>
      <c r="I9" s="510">
        <v>2006</v>
      </c>
      <c r="J9" s="511"/>
      <c r="K9" s="511"/>
      <c r="L9" s="511"/>
      <c r="M9" s="512"/>
      <c r="N9" s="528">
        <v>2007</v>
      </c>
    </row>
    <row r="10" spans="1:14" ht="16.5" customHeight="1">
      <c r="A10" s="542"/>
      <c r="B10" s="540"/>
      <c r="C10" s="534"/>
      <c r="D10" s="536"/>
      <c r="E10" s="538"/>
      <c r="F10" s="534"/>
      <c r="G10" s="532"/>
      <c r="H10" s="521"/>
      <c r="I10" s="531" t="s">
        <v>11</v>
      </c>
      <c r="J10" s="518" t="s">
        <v>12</v>
      </c>
      <c r="K10" s="519" t="s">
        <v>13</v>
      </c>
      <c r="L10" s="518" t="s">
        <v>14</v>
      </c>
      <c r="M10" s="519" t="s">
        <v>167</v>
      </c>
      <c r="N10" s="529"/>
    </row>
    <row r="11" spans="1:14" ht="32.25" customHeight="1" thickBot="1">
      <c r="A11" s="542"/>
      <c r="B11" s="540"/>
      <c r="C11" s="534"/>
      <c r="D11" s="536"/>
      <c r="E11" s="538"/>
      <c r="F11" s="534"/>
      <c r="G11" s="532"/>
      <c r="H11" s="521"/>
      <c r="I11" s="517"/>
      <c r="J11" s="521"/>
      <c r="K11" s="518"/>
      <c r="L11" s="521"/>
      <c r="M11" s="520"/>
      <c r="N11" s="530"/>
    </row>
    <row r="12" spans="1:14" ht="18.75" customHeight="1" thickBot="1">
      <c r="A12" s="21"/>
      <c r="B12" s="22">
        <v>600</v>
      </c>
      <c r="C12" s="23">
        <v>60014</v>
      </c>
      <c r="D12" s="24" t="s">
        <v>15</v>
      </c>
      <c r="E12" s="25"/>
      <c r="F12" s="26"/>
      <c r="G12" s="27">
        <f>SUM(H12+I12+N12+M12)</f>
        <v>7032315</v>
      </c>
      <c r="H12" s="28">
        <f>H13+H31+H51+H47</f>
        <v>729316</v>
      </c>
      <c r="I12" s="29">
        <f aca="true" t="shared" si="0" ref="I12:N12">I13+I31+I47+I51</f>
        <v>5127033</v>
      </c>
      <c r="J12" s="29">
        <f t="shared" si="0"/>
        <v>149397</v>
      </c>
      <c r="K12" s="29">
        <f t="shared" si="0"/>
        <v>2385159</v>
      </c>
      <c r="L12" s="29">
        <f t="shared" si="0"/>
        <v>2592477</v>
      </c>
      <c r="M12" s="29">
        <f t="shared" si="0"/>
        <v>10546</v>
      </c>
      <c r="N12" s="30">
        <f t="shared" si="0"/>
        <v>1165420</v>
      </c>
    </row>
    <row r="13" spans="1:14" ht="15.75" customHeight="1">
      <c r="A13" s="31"/>
      <c r="B13" s="32"/>
      <c r="C13" s="33"/>
      <c r="D13" s="34" t="s">
        <v>16</v>
      </c>
      <c r="E13" s="35"/>
      <c r="F13" s="36"/>
      <c r="G13" s="37">
        <f>SUM(G14:G30)</f>
        <v>4578347</v>
      </c>
      <c r="H13" s="38">
        <f>SUM(H14:H30)</f>
        <v>434339</v>
      </c>
      <c r="I13" s="39">
        <f>SUM(J13:L13)</f>
        <v>3869356</v>
      </c>
      <c r="J13" s="38">
        <f>SUM(J14:J30)</f>
        <v>25566</v>
      </c>
      <c r="K13" s="38">
        <f>SUM(K14:K30)</f>
        <v>1873928</v>
      </c>
      <c r="L13" s="38">
        <f>SUM(L14:L30)</f>
        <v>1969862</v>
      </c>
      <c r="M13" s="38">
        <f>SUM(M14:M30)</f>
        <v>10546</v>
      </c>
      <c r="N13" s="40">
        <f>SUM(N14:N30)</f>
        <v>264106</v>
      </c>
    </row>
    <row r="14" spans="1:14" ht="24.75" customHeight="1">
      <c r="A14" s="41">
        <v>1</v>
      </c>
      <c r="B14" s="42"/>
      <c r="C14" s="43"/>
      <c r="D14" s="44" t="s">
        <v>17</v>
      </c>
      <c r="E14" s="45" t="s">
        <v>18</v>
      </c>
      <c r="F14" s="46" t="s">
        <v>19</v>
      </c>
      <c r="G14" s="47">
        <f>SUM(H14+I14+N14+M14)</f>
        <v>1002506</v>
      </c>
      <c r="H14" s="48">
        <v>14352</v>
      </c>
      <c r="I14" s="49">
        <f>SUM(J14:L14)</f>
        <v>984754</v>
      </c>
      <c r="J14" s="50">
        <v>11858</v>
      </c>
      <c r="K14" s="51">
        <v>500000</v>
      </c>
      <c r="L14" s="50">
        <v>472896</v>
      </c>
      <c r="M14" s="287">
        <v>3400</v>
      </c>
      <c r="N14" s="52"/>
    </row>
    <row r="15" spans="1:14" ht="17.25" customHeight="1">
      <c r="A15" s="12">
        <v>2</v>
      </c>
      <c r="B15" s="53"/>
      <c r="C15" s="14"/>
      <c r="D15" s="15" t="s">
        <v>126</v>
      </c>
      <c r="E15" s="16" t="s">
        <v>18</v>
      </c>
      <c r="F15" s="18" t="s">
        <v>20</v>
      </c>
      <c r="G15" s="47">
        <f aca="true" t="shared" si="1" ref="G15:G30">SUM(H15+I15+N15+M15)</f>
        <v>247062</v>
      </c>
      <c r="H15" s="54"/>
      <c r="I15" s="49">
        <f aca="true" t="shared" si="2" ref="I15:I30">SUM(J15:L15)</f>
        <v>247062</v>
      </c>
      <c r="J15" s="54"/>
      <c r="K15" s="17">
        <v>123531</v>
      </c>
      <c r="L15" s="54">
        <v>123531</v>
      </c>
      <c r="M15" s="288"/>
      <c r="N15" s="55"/>
    </row>
    <row r="16" spans="1:14" ht="17.25" customHeight="1">
      <c r="A16" s="12">
        <v>3</v>
      </c>
      <c r="B16" s="56"/>
      <c r="C16" s="14"/>
      <c r="D16" s="15" t="s">
        <v>127</v>
      </c>
      <c r="E16" s="16" t="s">
        <v>18</v>
      </c>
      <c r="F16" s="20">
        <v>2006</v>
      </c>
      <c r="G16" s="47">
        <f t="shared" si="1"/>
        <v>49410</v>
      </c>
      <c r="H16" s="59"/>
      <c r="I16" s="49">
        <f t="shared" si="2"/>
        <v>49410</v>
      </c>
      <c r="J16" s="60"/>
      <c r="K16" s="61">
        <v>24705</v>
      </c>
      <c r="L16" s="60">
        <v>24705</v>
      </c>
      <c r="M16" s="289"/>
      <c r="N16" s="62"/>
    </row>
    <row r="17" spans="1:14" ht="18" customHeight="1">
      <c r="A17" s="12">
        <v>4</v>
      </c>
      <c r="B17" s="56"/>
      <c r="C17" s="14"/>
      <c r="D17" s="57" t="s">
        <v>21</v>
      </c>
      <c r="E17" s="16" t="s">
        <v>18</v>
      </c>
      <c r="F17" s="58" t="s">
        <v>22</v>
      </c>
      <c r="G17" s="47">
        <f t="shared" si="1"/>
        <v>382427</v>
      </c>
      <c r="H17" s="59">
        <v>191214</v>
      </c>
      <c r="I17" s="49">
        <f t="shared" si="2"/>
        <v>191213</v>
      </c>
      <c r="J17" s="60"/>
      <c r="K17" s="61"/>
      <c r="L17" s="60">
        <v>191213</v>
      </c>
      <c r="M17" s="289"/>
      <c r="N17" s="62"/>
    </row>
    <row r="18" spans="1:14" ht="15.75" customHeight="1">
      <c r="A18" s="12">
        <v>5</v>
      </c>
      <c r="B18" s="42"/>
      <c r="C18" s="14"/>
      <c r="D18" s="57" t="s">
        <v>23</v>
      </c>
      <c r="E18" s="63" t="s">
        <v>18</v>
      </c>
      <c r="F18" s="20" t="s">
        <v>24</v>
      </c>
      <c r="G18" s="47">
        <f t="shared" si="1"/>
        <v>430421</v>
      </c>
      <c r="H18" s="59"/>
      <c r="I18" s="49">
        <f t="shared" si="2"/>
        <v>430421</v>
      </c>
      <c r="J18" s="60"/>
      <c r="K18" s="61">
        <v>258253</v>
      </c>
      <c r="L18" s="60">
        <v>172168</v>
      </c>
      <c r="M18" s="289"/>
      <c r="N18" s="62"/>
    </row>
    <row r="19" spans="1:14" ht="16.5" customHeight="1">
      <c r="A19" s="65">
        <v>6</v>
      </c>
      <c r="B19" s="53"/>
      <c r="C19" s="14"/>
      <c r="D19" s="15" t="s">
        <v>25</v>
      </c>
      <c r="E19" s="16" t="s">
        <v>18</v>
      </c>
      <c r="F19" s="18" t="s">
        <v>26</v>
      </c>
      <c r="G19" s="47">
        <f t="shared" si="1"/>
        <v>295490</v>
      </c>
      <c r="H19" s="66">
        <v>147745</v>
      </c>
      <c r="I19" s="49">
        <f t="shared" si="2"/>
        <v>147745</v>
      </c>
      <c r="J19" s="54"/>
      <c r="K19" s="17"/>
      <c r="L19" s="54">
        <v>147745</v>
      </c>
      <c r="M19" s="288"/>
      <c r="N19" s="67"/>
    </row>
    <row r="20" spans="1:14" ht="15.75" customHeight="1">
      <c r="A20" s="12">
        <v>7</v>
      </c>
      <c r="B20" s="53"/>
      <c r="C20" s="14"/>
      <c r="D20" s="15" t="s">
        <v>27</v>
      </c>
      <c r="E20" s="16" t="s">
        <v>18</v>
      </c>
      <c r="F20" s="18" t="s">
        <v>28</v>
      </c>
      <c r="G20" s="47">
        <f t="shared" si="1"/>
        <v>149856</v>
      </c>
      <c r="H20" s="66">
        <v>74928</v>
      </c>
      <c r="I20" s="49">
        <f t="shared" si="2"/>
        <v>74928</v>
      </c>
      <c r="J20" s="54"/>
      <c r="K20" s="17"/>
      <c r="L20" s="54">
        <v>74928</v>
      </c>
      <c r="M20" s="288"/>
      <c r="N20" s="67"/>
    </row>
    <row r="21" spans="1:14" ht="15.75" customHeight="1">
      <c r="A21" s="12">
        <v>8</v>
      </c>
      <c r="B21" s="53"/>
      <c r="C21" s="14"/>
      <c r="D21" s="57" t="s">
        <v>399</v>
      </c>
      <c r="E21" s="16" t="s">
        <v>18</v>
      </c>
      <c r="F21" s="18" t="s">
        <v>19</v>
      </c>
      <c r="G21" s="47">
        <f t="shared" si="1"/>
        <v>290552</v>
      </c>
      <c r="H21" s="66">
        <v>3050</v>
      </c>
      <c r="I21" s="49">
        <f t="shared" si="2"/>
        <v>287502</v>
      </c>
      <c r="J21" s="54">
        <v>3050</v>
      </c>
      <c r="K21" s="17"/>
      <c r="L21" s="54">
        <v>284452</v>
      </c>
      <c r="M21" s="288"/>
      <c r="N21" s="67"/>
    </row>
    <row r="22" spans="1:14" ht="22.5" customHeight="1">
      <c r="A22" s="12">
        <v>9</v>
      </c>
      <c r="B22" s="53"/>
      <c r="C22" s="14"/>
      <c r="D22" s="68" t="s">
        <v>400</v>
      </c>
      <c r="E22" s="16" t="s">
        <v>18</v>
      </c>
      <c r="F22" s="18" t="s">
        <v>28</v>
      </c>
      <c r="G22" s="47">
        <f t="shared" si="1"/>
        <v>334794</v>
      </c>
      <c r="H22" s="66">
        <v>3050</v>
      </c>
      <c r="I22" s="49">
        <f t="shared" si="2"/>
        <v>331744</v>
      </c>
      <c r="J22" s="70">
        <v>3050</v>
      </c>
      <c r="K22" s="17">
        <v>167397</v>
      </c>
      <c r="L22" s="54">
        <v>161297</v>
      </c>
      <c r="M22" s="288"/>
      <c r="N22" s="67"/>
    </row>
    <row r="23" spans="1:14" ht="20.25" customHeight="1">
      <c r="A23" s="12">
        <v>10</v>
      </c>
      <c r="B23" s="53"/>
      <c r="C23" s="14"/>
      <c r="D23" s="15" t="s">
        <v>29</v>
      </c>
      <c r="E23" s="16" t="s">
        <v>18</v>
      </c>
      <c r="F23" s="14" t="s">
        <v>30</v>
      </c>
      <c r="G23" s="47">
        <f t="shared" si="1"/>
        <v>79248</v>
      </c>
      <c r="H23" s="66"/>
      <c r="I23" s="49">
        <f t="shared" si="2"/>
        <v>32000</v>
      </c>
      <c r="J23" s="54"/>
      <c r="K23" s="17"/>
      <c r="L23" s="54">
        <v>32000</v>
      </c>
      <c r="M23" s="288"/>
      <c r="N23" s="55">
        <v>47248</v>
      </c>
    </row>
    <row r="24" spans="1:14" ht="18.75" customHeight="1">
      <c r="A24" s="41">
        <v>11</v>
      </c>
      <c r="B24" s="56"/>
      <c r="C24" s="14"/>
      <c r="D24" s="44" t="s">
        <v>31</v>
      </c>
      <c r="E24" s="16" t="s">
        <v>18</v>
      </c>
      <c r="F24" s="14" t="s">
        <v>30</v>
      </c>
      <c r="G24" s="47">
        <f t="shared" si="1"/>
        <v>127800</v>
      </c>
      <c r="H24" s="66"/>
      <c r="I24" s="49">
        <f t="shared" si="2"/>
        <v>38000</v>
      </c>
      <c r="J24" s="54"/>
      <c r="K24" s="17"/>
      <c r="L24" s="54">
        <v>38000</v>
      </c>
      <c r="M24" s="288"/>
      <c r="N24" s="67">
        <v>89800</v>
      </c>
    </row>
    <row r="25" spans="1:14" ht="20.25" customHeight="1">
      <c r="A25" s="71">
        <v>12</v>
      </c>
      <c r="B25" s="72"/>
      <c r="C25" s="58"/>
      <c r="D25" s="57" t="s">
        <v>128</v>
      </c>
      <c r="E25" s="63" t="s">
        <v>18</v>
      </c>
      <c r="F25" s="58">
        <v>2006</v>
      </c>
      <c r="G25" s="47">
        <f t="shared" si="1"/>
        <v>135884</v>
      </c>
      <c r="H25" s="59"/>
      <c r="I25" s="49">
        <f t="shared" si="2"/>
        <v>128738</v>
      </c>
      <c r="J25" s="60"/>
      <c r="K25" s="61">
        <v>64369</v>
      </c>
      <c r="L25" s="60">
        <v>64369</v>
      </c>
      <c r="M25" s="289">
        <v>7146</v>
      </c>
      <c r="N25" s="73"/>
    </row>
    <row r="26" spans="1:14" ht="20.25" customHeight="1">
      <c r="A26" s="12">
        <v>13</v>
      </c>
      <c r="B26" s="72"/>
      <c r="C26" s="14"/>
      <c r="D26" s="15" t="s">
        <v>129</v>
      </c>
      <c r="E26" s="16" t="s">
        <v>18</v>
      </c>
      <c r="F26" s="14" t="s">
        <v>33</v>
      </c>
      <c r="G26" s="47">
        <f t="shared" si="1"/>
        <v>254116</v>
      </c>
      <c r="H26" s="66"/>
      <c r="I26" s="49">
        <f t="shared" si="2"/>
        <v>127058</v>
      </c>
      <c r="J26" s="54"/>
      <c r="K26" s="17"/>
      <c r="L26" s="54">
        <v>127058</v>
      </c>
      <c r="M26" s="288"/>
      <c r="N26" s="67">
        <v>127058</v>
      </c>
    </row>
    <row r="27" spans="1:14" ht="20.25" customHeight="1">
      <c r="A27" s="12">
        <v>14</v>
      </c>
      <c r="B27" s="72"/>
      <c r="C27" s="14"/>
      <c r="D27" s="15" t="s">
        <v>32</v>
      </c>
      <c r="E27" s="16" t="s">
        <v>18</v>
      </c>
      <c r="F27" s="14">
        <v>2006</v>
      </c>
      <c r="G27" s="47">
        <f t="shared" si="1"/>
        <v>95215</v>
      </c>
      <c r="H27" s="66"/>
      <c r="I27" s="49">
        <f t="shared" si="2"/>
        <v>95215</v>
      </c>
      <c r="J27" s="54">
        <v>7608</v>
      </c>
      <c r="K27" s="17">
        <v>87607</v>
      </c>
      <c r="L27" s="54"/>
      <c r="M27" s="288"/>
      <c r="N27" s="67"/>
    </row>
    <row r="28" spans="1:14" ht="20.25" customHeight="1">
      <c r="A28" s="12">
        <v>15</v>
      </c>
      <c r="B28" s="53"/>
      <c r="C28" s="14"/>
      <c r="D28" s="15" t="s">
        <v>152</v>
      </c>
      <c r="E28" s="16" t="s">
        <v>18</v>
      </c>
      <c r="F28" s="14">
        <v>2006</v>
      </c>
      <c r="G28" s="47">
        <f t="shared" si="1"/>
        <v>410310</v>
      </c>
      <c r="H28" s="66"/>
      <c r="I28" s="49">
        <f t="shared" si="2"/>
        <v>410310</v>
      </c>
      <c r="J28" s="54"/>
      <c r="K28" s="17">
        <v>410310</v>
      </c>
      <c r="L28" s="54"/>
      <c r="M28" s="289"/>
      <c r="N28" s="73"/>
    </row>
    <row r="29" spans="1:14" ht="20.25" customHeight="1">
      <c r="A29" s="12">
        <v>16</v>
      </c>
      <c r="B29" s="53"/>
      <c r="C29" s="14"/>
      <c r="D29" s="15" t="s">
        <v>151</v>
      </c>
      <c r="E29" s="16" t="s">
        <v>18</v>
      </c>
      <c r="F29" s="18">
        <v>2006</v>
      </c>
      <c r="G29" s="47">
        <f t="shared" si="1"/>
        <v>182256</v>
      </c>
      <c r="H29" s="66"/>
      <c r="I29" s="49">
        <f t="shared" si="2"/>
        <v>182256</v>
      </c>
      <c r="J29" s="54"/>
      <c r="K29" s="17">
        <v>182256</v>
      </c>
      <c r="L29" s="54"/>
      <c r="M29" s="289"/>
      <c r="N29" s="62"/>
    </row>
    <row r="30" spans="1:14" ht="15" customHeight="1">
      <c r="A30" s="12">
        <v>17</v>
      </c>
      <c r="B30" s="53"/>
      <c r="C30" s="14"/>
      <c r="D30" s="15" t="s">
        <v>352</v>
      </c>
      <c r="E30" s="16" t="s">
        <v>18</v>
      </c>
      <c r="F30" s="18">
        <v>2006</v>
      </c>
      <c r="G30" s="47">
        <f t="shared" si="1"/>
        <v>111000</v>
      </c>
      <c r="H30" s="66"/>
      <c r="I30" s="49">
        <f t="shared" si="2"/>
        <v>111000</v>
      </c>
      <c r="J30" s="54"/>
      <c r="K30" s="17">
        <v>55500</v>
      </c>
      <c r="L30" s="54">
        <v>55500</v>
      </c>
      <c r="M30" s="289"/>
      <c r="N30" s="62"/>
    </row>
    <row r="31" spans="1:14" ht="16.5" customHeight="1">
      <c r="A31" s="12"/>
      <c r="B31" s="53"/>
      <c r="C31" s="14"/>
      <c r="D31" s="74" t="s">
        <v>34</v>
      </c>
      <c r="E31" s="75"/>
      <c r="F31" s="76"/>
      <c r="G31" s="77">
        <f aca="true" t="shared" si="3" ref="G31:N31">SUM(G32:G46)</f>
        <v>2006346</v>
      </c>
      <c r="H31" s="78">
        <f t="shared" si="3"/>
        <v>294977</v>
      </c>
      <c r="I31" s="19">
        <f t="shared" si="3"/>
        <v>955627</v>
      </c>
      <c r="J31" s="78">
        <f t="shared" si="3"/>
        <v>18781</v>
      </c>
      <c r="K31" s="78">
        <f t="shared" si="3"/>
        <v>411231</v>
      </c>
      <c r="L31" s="78">
        <f t="shared" si="3"/>
        <v>525615</v>
      </c>
      <c r="M31" s="290">
        <f t="shared" si="3"/>
        <v>0</v>
      </c>
      <c r="N31" s="79">
        <f t="shared" si="3"/>
        <v>755742</v>
      </c>
    </row>
    <row r="32" spans="1:14" ht="22.5" customHeight="1">
      <c r="A32" s="12">
        <v>18</v>
      </c>
      <c r="B32" s="53"/>
      <c r="C32" s="14"/>
      <c r="D32" s="15" t="s">
        <v>35</v>
      </c>
      <c r="E32" s="16" t="s">
        <v>18</v>
      </c>
      <c r="F32" s="18" t="s">
        <v>36</v>
      </c>
      <c r="G32" s="17">
        <f>H32+I32+N32+M32</f>
        <v>60811</v>
      </c>
      <c r="H32" s="54">
        <v>30405</v>
      </c>
      <c r="I32" s="54">
        <f aca="true" t="shared" si="4" ref="I32:I46">SUM(J32:L32)</f>
        <v>30406</v>
      </c>
      <c r="J32" s="54"/>
      <c r="K32" s="17"/>
      <c r="L32" s="54">
        <v>30406</v>
      </c>
      <c r="M32" s="288"/>
      <c r="N32" s="55"/>
    </row>
    <row r="33" spans="1:14" ht="17.25" customHeight="1">
      <c r="A33" s="12">
        <v>19</v>
      </c>
      <c r="B33" s="72"/>
      <c r="C33" s="14"/>
      <c r="D33" s="15" t="s">
        <v>37</v>
      </c>
      <c r="E33" s="16" t="s">
        <v>18</v>
      </c>
      <c r="F33" s="18" t="s">
        <v>20</v>
      </c>
      <c r="G33" s="17">
        <f aca="true" t="shared" si="5" ref="G33:G46">H33+I33+N33+M33</f>
        <v>151275</v>
      </c>
      <c r="H33" s="66"/>
      <c r="I33" s="54">
        <f t="shared" si="4"/>
        <v>151275</v>
      </c>
      <c r="J33" s="330"/>
      <c r="K33" s="17">
        <v>75638</v>
      </c>
      <c r="L33" s="54">
        <v>75637</v>
      </c>
      <c r="M33" s="288"/>
      <c r="N33" s="55"/>
    </row>
    <row r="34" spans="1:14" ht="17.25" customHeight="1">
      <c r="A34" s="12">
        <v>20</v>
      </c>
      <c r="B34" s="72"/>
      <c r="C34" s="14"/>
      <c r="D34" s="15" t="s">
        <v>38</v>
      </c>
      <c r="E34" s="16" t="s">
        <v>18</v>
      </c>
      <c r="F34" s="18" t="s">
        <v>33</v>
      </c>
      <c r="G34" s="17">
        <f t="shared" si="5"/>
        <v>70200</v>
      </c>
      <c r="H34" s="66"/>
      <c r="I34" s="54">
        <f t="shared" si="4"/>
        <v>10000</v>
      </c>
      <c r="J34" s="330">
        <v>10000</v>
      </c>
      <c r="K34" s="17"/>
      <c r="L34" s="54"/>
      <c r="M34" s="288"/>
      <c r="N34" s="55">
        <v>60200</v>
      </c>
    </row>
    <row r="35" spans="1:14" ht="17.25" customHeight="1">
      <c r="A35" s="12">
        <v>21</v>
      </c>
      <c r="B35" s="72"/>
      <c r="C35" s="14"/>
      <c r="D35" s="15" t="s">
        <v>39</v>
      </c>
      <c r="E35" s="16" t="s">
        <v>18</v>
      </c>
      <c r="F35" s="14" t="s">
        <v>24</v>
      </c>
      <c r="G35" s="17">
        <f t="shared" si="5"/>
        <v>334066</v>
      </c>
      <c r="H35" s="66">
        <v>167033</v>
      </c>
      <c r="I35" s="54">
        <f t="shared" si="4"/>
        <v>167033</v>
      </c>
      <c r="J35" s="54"/>
      <c r="K35" s="17"/>
      <c r="L35" s="54">
        <v>167033</v>
      </c>
      <c r="M35" s="288"/>
      <c r="N35" s="55"/>
    </row>
    <row r="36" spans="1:14" ht="17.25" customHeight="1">
      <c r="A36" s="12">
        <v>22</v>
      </c>
      <c r="B36" s="72"/>
      <c r="C36" s="14"/>
      <c r="D36" s="15" t="s">
        <v>40</v>
      </c>
      <c r="E36" s="16" t="s">
        <v>18</v>
      </c>
      <c r="F36" s="18" t="s">
        <v>20</v>
      </c>
      <c r="G36" s="17">
        <f t="shared" si="5"/>
        <v>195078</v>
      </c>
      <c r="H36" s="66">
        <v>97539</v>
      </c>
      <c r="I36" s="54">
        <f t="shared" si="4"/>
        <v>97539</v>
      </c>
      <c r="J36" s="54"/>
      <c r="K36" s="17"/>
      <c r="L36" s="54">
        <v>97539</v>
      </c>
      <c r="M36" s="289"/>
      <c r="N36" s="62"/>
    </row>
    <row r="37" spans="1:14" ht="17.25" customHeight="1">
      <c r="A37" s="12">
        <v>23</v>
      </c>
      <c r="B37" s="53"/>
      <c r="C37" s="14"/>
      <c r="D37" s="15" t="s">
        <v>41</v>
      </c>
      <c r="E37" s="16" t="s">
        <v>18</v>
      </c>
      <c r="F37" s="18" t="s">
        <v>30</v>
      </c>
      <c r="G37" s="17">
        <f t="shared" si="5"/>
        <v>280075</v>
      </c>
      <c r="H37" s="66"/>
      <c r="I37" s="54">
        <f t="shared" si="4"/>
        <v>140038</v>
      </c>
      <c r="J37" s="54"/>
      <c r="K37" s="17">
        <v>140038</v>
      </c>
      <c r="L37" s="54"/>
      <c r="M37" s="289"/>
      <c r="N37" s="62">
        <v>140037</v>
      </c>
    </row>
    <row r="38" spans="1:14" ht="21.75" customHeight="1">
      <c r="A38" s="12">
        <v>24</v>
      </c>
      <c r="B38" s="53"/>
      <c r="C38" s="14"/>
      <c r="D38" s="15" t="s">
        <v>166</v>
      </c>
      <c r="E38" s="16" t="s">
        <v>18</v>
      </c>
      <c r="F38" s="18" t="s">
        <v>30</v>
      </c>
      <c r="G38" s="17">
        <f t="shared" si="5"/>
        <v>197044</v>
      </c>
      <c r="H38" s="66"/>
      <c r="I38" s="54">
        <f t="shared" si="4"/>
        <v>44000</v>
      </c>
      <c r="J38" s="54"/>
      <c r="K38" s="17"/>
      <c r="L38" s="54">
        <v>44000</v>
      </c>
      <c r="M38" s="289"/>
      <c r="N38" s="62">
        <v>153044</v>
      </c>
    </row>
    <row r="39" spans="1:14" ht="21.75" customHeight="1">
      <c r="A39" s="12">
        <v>25</v>
      </c>
      <c r="B39" s="53"/>
      <c r="C39" s="14"/>
      <c r="D39" s="15" t="s">
        <v>165</v>
      </c>
      <c r="E39" s="16" t="s">
        <v>18</v>
      </c>
      <c r="F39" s="18" t="s">
        <v>33</v>
      </c>
      <c r="G39" s="17">
        <f t="shared" si="5"/>
        <v>162604</v>
      </c>
      <c r="H39" s="66"/>
      <c r="I39" s="54">
        <f t="shared" si="4"/>
        <v>74000</v>
      </c>
      <c r="J39" s="54"/>
      <c r="K39" s="17">
        <v>25000</v>
      </c>
      <c r="L39" s="54">
        <v>49000</v>
      </c>
      <c r="M39" s="289"/>
      <c r="N39" s="62">
        <v>88604</v>
      </c>
    </row>
    <row r="40" spans="1:14" ht="21.75" customHeight="1">
      <c r="A40" s="12">
        <v>26</v>
      </c>
      <c r="B40" s="53"/>
      <c r="C40" s="14"/>
      <c r="D40" s="15" t="s">
        <v>164</v>
      </c>
      <c r="E40" s="16" t="s">
        <v>18</v>
      </c>
      <c r="F40" s="18" t="s">
        <v>33</v>
      </c>
      <c r="G40" s="17">
        <f t="shared" si="5"/>
        <v>60224</v>
      </c>
      <c r="H40" s="66"/>
      <c r="I40" s="54">
        <f t="shared" si="4"/>
        <v>20000</v>
      </c>
      <c r="J40" s="54"/>
      <c r="K40" s="17"/>
      <c r="L40" s="54">
        <v>20000</v>
      </c>
      <c r="M40" s="289"/>
      <c r="N40" s="62">
        <v>40224</v>
      </c>
    </row>
    <row r="41" spans="1:14" ht="18" customHeight="1">
      <c r="A41" s="12">
        <v>27</v>
      </c>
      <c r="B41" s="53"/>
      <c r="C41" s="14"/>
      <c r="D41" s="15" t="s">
        <v>42</v>
      </c>
      <c r="E41" s="16" t="s">
        <v>18</v>
      </c>
      <c r="F41" s="18" t="s">
        <v>30</v>
      </c>
      <c r="G41" s="17">
        <f t="shared" si="5"/>
        <v>64700</v>
      </c>
      <c r="H41" s="66"/>
      <c r="I41" s="54">
        <f t="shared" si="4"/>
        <v>21000</v>
      </c>
      <c r="J41" s="54"/>
      <c r="K41" s="17"/>
      <c r="L41" s="54">
        <v>21000</v>
      </c>
      <c r="M41" s="289"/>
      <c r="N41" s="62">
        <v>43700</v>
      </c>
    </row>
    <row r="42" spans="1:14" ht="18" customHeight="1">
      <c r="A42" s="12">
        <v>28</v>
      </c>
      <c r="B42" s="53"/>
      <c r="C42" s="14"/>
      <c r="D42" s="15" t="s">
        <v>43</v>
      </c>
      <c r="E42" s="16" t="s">
        <v>18</v>
      </c>
      <c r="F42" s="18" t="s">
        <v>33</v>
      </c>
      <c r="G42" s="17">
        <f t="shared" si="5"/>
        <v>80376</v>
      </c>
      <c r="H42" s="66"/>
      <c r="I42" s="54">
        <f t="shared" si="4"/>
        <v>21000</v>
      </c>
      <c r="J42" s="54"/>
      <c r="K42" s="17"/>
      <c r="L42" s="54">
        <v>21000</v>
      </c>
      <c r="M42" s="289"/>
      <c r="N42" s="62">
        <v>59376</v>
      </c>
    </row>
    <row r="43" spans="1:14" ht="21.75" customHeight="1">
      <c r="A43" s="12">
        <v>29</v>
      </c>
      <c r="B43" s="53"/>
      <c r="C43" s="14"/>
      <c r="D43" s="15" t="s">
        <v>44</v>
      </c>
      <c r="E43" s="16" t="s">
        <v>18</v>
      </c>
      <c r="F43" s="18" t="s">
        <v>220</v>
      </c>
      <c r="G43" s="17">
        <f t="shared" si="5"/>
        <v>165498</v>
      </c>
      <c r="H43" s="66"/>
      <c r="I43" s="54">
        <f t="shared" si="4"/>
        <v>82749</v>
      </c>
      <c r="J43" s="54"/>
      <c r="K43" s="17">
        <v>82749</v>
      </c>
      <c r="L43" s="54"/>
      <c r="M43" s="289"/>
      <c r="N43" s="62">
        <v>82749</v>
      </c>
    </row>
    <row r="44" spans="1:14" ht="17.25" customHeight="1">
      <c r="A44" s="12">
        <v>30</v>
      </c>
      <c r="B44" s="53"/>
      <c r="C44" s="14"/>
      <c r="D44" s="15" t="s">
        <v>45</v>
      </c>
      <c r="E44" s="16" t="s">
        <v>18</v>
      </c>
      <c r="F44" s="18" t="s">
        <v>30</v>
      </c>
      <c r="G44" s="17">
        <f t="shared" si="5"/>
        <v>54336</v>
      </c>
      <c r="H44" s="66"/>
      <c r="I44" s="54">
        <f t="shared" si="4"/>
        <v>28461</v>
      </c>
      <c r="J44" s="54">
        <v>2587</v>
      </c>
      <c r="K44" s="17">
        <v>25874</v>
      </c>
      <c r="L44" s="54"/>
      <c r="M44" s="289"/>
      <c r="N44" s="62">
        <v>25875</v>
      </c>
    </row>
    <row r="45" spans="1:14" ht="17.25" customHeight="1">
      <c r="A45" s="12">
        <v>31</v>
      </c>
      <c r="B45" s="53"/>
      <c r="C45" s="14"/>
      <c r="D45" s="15" t="s">
        <v>46</v>
      </c>
      <c r="E45" s="16" t="s">
        <v>18</v>
      </c>
      <c r="F45" s="18" t="s">
        <v>30</v>
      </c>
      <c r="G45" s="17">
        <f t="shared" si="5"/>
        <v>57803</v>
      </c>
      <c r="H45" s="66"/>
      <c r="I45" s="54">
        <f t="shared" si="4"/>
        <v>30278</v>
      </c>
      <c r="J45" s="54">
        <v>2753</v>
      </c>
      <c r="K45" s="17">
        <v>27525</v>
      </c>
      <c r="L45" s="54"/>
      <c r="M45" s="289"/>
      <c r="N45" s="62">
        <v>27525</v>
      </c>
    </row>
    <row r="46" spans="1:14" ht="20.25" customHeight="1">
      <c r="A46" s="12">
        <v>32</v>
      </c>
      <c r="B46" s="53"/>
      <c r="C46" s="14"/>
      <c r="D46" s="15" t="s">
        <v>47</v>
      </c>
      <c r="E46" s="16" t="s">
        <v>18</v>
      </c>
      <c r="F46" s="18" t="s">
        <v>30</v>
      </c>
      <c r="G46" s="17">
        <f t="shared" si="5"/>
        <v>72256</v>
      </c>
      <c r="H46" s="66"/>
      <c r="I46" s="54">
        <f t="shared" si="4"/>
        <v>37848</v>
      </c>
      <c r="J46" s="54">
        <v>3441</v>
      </c>
      <c r="K46" s="17">
        <v>34407</v>
      </c>
      <c r="L46" s="54"/>
      <c r="M46" s="289"/>
      <c r="N46" s="62">
        <v>34408</v>
      </c>
    </row>
    <row r="47" spans="1:14" ht="17.25" customHeight="1">
      <c r="A47" s="12"/>
      <c r="B47" s="53"/>
      <c r="C47" s="14"/>
      <c r="D47" s="74" t="s">
        <v>48</v>
      </c>
      <c r="E47" s="16"/>
      <c r="F47" s="18"/>
      <c r="G47" s="77">
        <f aca="true" t="shared" si="6" ref="G47:L47">SUM(G48:G50)</f>
        <v>342572</v>
      </c>
      <c r="H47" s="66">
        <f t="shared" si="6"/>
        <v>0</v>
      </c>
      <c r="I47" s="19">
        <f t="shared" si="6"/>
        <v>197000</v>
      </c>
      <c r="J47" s="19">
        <f t="shared" si="6"/>
        <v>0</v>
      </c>
      <c r="K47" s="19">
        <f t="shared" si="6"/>
        <v>100000</v>
      </c>
      <c r="L47" s="19">
        <f t="shared" si="6"/>
        <v>97000</v>
      </c>
      <c r="M47" s="291"/>
      <c r="N47" s="62">
        <f>SUM(N48:N50)</f>
        <v>145572</v>
      </c>
    </row>
    <row r="48" spans="1:14" ht="22.5" customHeight="1">
      <c r="A48" s="12">
        <v>33</v>
      </c>
      <c r="B48" s="53"/>
      <c r="C48" s="14"/>
      <c r="D48" s="15" t="s">
        <v>430</v>
      </c>
      <c r="E48" s="16" t="s">
        <v>18</v>
      </c>
      <c r="F48" s="18" t="s">
        <v>30</v>
      </c>
      <c r="G48" s="17">
        <f>SUM(H48+I48+N48+M48)</f>
        <v>204500</v>
      </c>
      <c r="H48" s="66"/>
      <c r="I48" s="19">
        <f aca="true" t="shared" si="7" ref="I48:I55">SUM(J48:L48)</f>
        <v>104500</v>
      </c>
      <c r="J48" s="54"/>
      <c r="K48" s="17">
        <v>100000</v>
      </c>
      <c r="L48" s="54">
        <v>4500</v>
      </c>
      <c r="M48" s="289"/>
      <c r="N48" s="62">
        <v>100000</v>
      </c>
    </row>
    <row r="49" spans="1:14" ht="22.5" customHeight="1">
      <c r="A49" s="12">
        <v>34</v>
      </c>
      <c r="B49" s="53"/>
      <c r="C49" s="14"/>
      <c r="D49" s="15" t="s">
        <v>232</v>
      </c>
      <c r="E49" s="16" t="s">
        <v>18</v>
      </c>
      <c r="F49" s="18" t="s">
        <v>50</v>
      </c>
      <c r="G49" s="17">
        <f>SUM(H49+I49+N49+M49)</f>
        <v>46786</v>
      </c>
      <c r="H49" s="66"/>
      <c r="I49" s="19">
        <f t="shared" si="7"/>
        <v>27286</v>
      </c>
      <c r="J49" s="54"/>
      <c r="K49" s="17"/>
      <c r="L49" s="54">
        <v>27286</v>
      </c>
      <c r="M49" s="289"/>
      <c r="N49" s="62">
        <v>19500</v>
      </c>
    </row>
    <row r="50" spans="1:14" ht="22.5" customHeight="1">
      <c r="A50" s="12">
        <v>35</v>
      </c>
      <c r="B50" s="53"/>
      <c r="C50" s="14"/>
      <c r="D50" s="15" t="s">
        <v>49</v>
      </c>
      <c r="E50" s="16" t="s">
        <v>18</v>
      </c>
      <c r="F50" s="18" t="s">
        <v>50</v>
      </c>
      <c r="G50" s="17">
        <f>SUM(H50+I50+N50+M50)</f>
        <v>91286</v>
      </c>
      <c r="H50" s="66"/>
      <c r="I50" s="19">
        <f t="shared" si="7"/>
        <v>65214</v>
      </c>
      <c r="J50" s="54"/>
      <c r="K50" s="17"/>
      <c r="L50" s="54">
        <v>65214</v>
      </c>
      <c r="M50" s="289"/>
      <c r="N50" s="62">
        <v>26072</v>
      </c>
    </row>
    <row r="51" spans="1:14" ht="15" customHeight="1">
      <c r="A51" s="12"/>
      <c r="B51" s="13"/>
      <c r="C51" s="14"/>
      <c r="D51" s="74" t="s">
        <v>51</v>
      </c>
      <c r="E51" s="75"/>
      <c r="F51" s="76"/>
      <c r="G51" s="77">
        <f>SUM(G52:G55)</f>
        <v>105050</v>
      </c>
      <c r="H51" s="78">
        <f>SUM(H52:H55)</f>
        <v>0</v>
      </c>
      <c r="I51" s="80">
        <f t="shared" si="7"/>
        <v>105050</v>
      </c>
      <c r="J51" s="78">
        <f>SUM(J52:J55)</f>
        <v>105050</v>
      </c>
      <c r="K51" s="78">
        <f>SUM(K52:K55)</f>
        <v>0</v>
      </c>
      <c r="L51" s="78">
        <f>SUM(L52:L55)</f>
        <v>0</v>
      </c>
      <c r="M51" s="78">
        <f>SUM(M52:M55)</f>
        <v>0</v>
      </c>
      <c r="N51" s="83">
        <f>SUM(N52:N55)</f>
        <v>0</v>
      </c>
    </row>
    <row r="52" spans="1:14" ht="21.75" customHeight="1">
      <c r="A52" s="65">
        <v>36</v>
      </c>
      <c r="B52" s="43"/>
      <c r="C52" s="43"/>
      <c r="D52" s="16" t="s">
        <v>52</v>
      </c>
      <c r="E52" s="16" t="s">
        <v>53</v>
      </c>
      <c r="F52" s="43">
        <v>2006</v>
      </c>
      <c r="G52" s="47">
        <f>H52+I52+N52+M52</f>
        <v>25300</v>
      </c>
      <c r="H52" s="69"/>
      <c r="I52" s="49">
        <f t="shared" si="7"/>
        <v>25300</v>
      </c>
      <c r="J52" s="69">
        <v>25300</v>
      </c>
      <c r="K52" s="69"/>
      <c r="L52" s="84"/>
      <c r="M52" s="293"/>
      <c r="N52" s="85"/>
    </row>
    <row r="53" spans="1:14" ht="22.5" customHeight="1">
      <c r="A53" s="12">
        <v>37</v>
      </c>
      <c r="B53" s="14"/>
      <c r="C53" s="14"/>
      <c r="D53" s="15" t="s">
        <v>54</v>
      </c>
      <c r="E53" s="15" t="s">
        <v>55</v>
      </c>
      <c r="F53" s="14">
        <v>2006</v>
      </c>
      <c r="G53" s="47">
        <f>H53+I53+N53+M53</f>
        <v>19000</v>
      </c>
      <c r="H53" s="81"/>
      <c r="I53" s="49">
        <f t="shared" si="7"/>
        <v>19000</v>
      </c>
      <c r="J53" s="81">
        <v>19000</v>
      </c>
      <c r="K53" s="81"/>
      <c r="L53" s="82"/>
      <c r="M53" s="292"/>
      <c r="N53" s="83"/>
    </row>
    <row r="54" spans="1:14" ht="13.5" customHeight="1">
      <c r="A54" s="12">
        <v>38</v>
      </c>
      <c r="B54" s="14"/>
      <c r="C54" s="14"/>
      <c r="D54" s="15" t="s">
        <v>56</v>
      </c>
      <c r="E54" s="15" t="s">
        <v>57</v>
      </c>
      <c r="F54" s="14">
        <v>2006</v>
      </c>
      <c r="G54" s="47">
        <f>H54+I54+N54+M54</f>
        <v>19500</v>
      </c>
      <c r="H54" s="81"/>
      <c r="I54" s="49">
        <f t="shared" si="7"/>
        <v>19500</v>
      </c>
      <c r="J54" s="81">
        <v>19500</v>
      </c>
      <c r="K54" s="81"/>
      <c r="L54" s="82"/>
      <c r="M54" s="292"/>
      <c r="N54" s="83"/>
    </row>
    <row r="55" spans="1:14" ht="19.5" customHeight="1" thickBot="1">
      <c r="A55" s="12">
        <v>39</v>
      </c>
      <c r="B55" s="14"/>
      <c r="C55" s="14"/>
      <c r="D55" s="15" t="s">
        <v>58</v>
      </c>
      <c r="E55" s="15" t="s">
        <v>59</v>
      </c>
      <c r="F55" s="14">
        <v>2006</v>
      </c>
      <c r="G55" s="47">
        <f>H55+I55+N55+M55</f>
        <v>41250</v>
      </c>
      <c r="H55" s="81"/>
      <c r="I55" s="49">
        <f t="shared" si="7"/>
        <v>41250</v>
      </c>
      <c r="J55" s="81">
        <v>41250</v>
      </c>
      <c r="K55" s="81"/>
      <c r="L55" s="81"/>
      <c r="M55" s="292"/>
      <c r="N55" s="83"/>
    </row>
    <row r="56" spans="1:14" ht="16.5" customHeight="1">
      <c r="A56" s="31"/>
      <c r="B56" s="365">
        <v>710</v>
      </c>
      <c r="C56" s="365"/>
      <c r="D56" s="366" t="s">
        <v>62</v>
      </c>
      <c r="E56" s="367"/>
      <c r="F56" s="365"/>
      <c r="G56" s="368">
        <f>SUM(G57)</f>
        <v>7000</v>
      </c>
      <c r="H56" s="369"/>
      <c r="I56" s="370">
        <f>SUM(I57)</f>
        <v>7000</v>
      </c>
      <c r="J56" s="213">
        <f>SUM(J57)</f>
        <v>0</v>
      </c>
      <c r="K56" s="213">
        <f>SUM(K57)</f>
        <v>7000</v>
      </c>
      <c r="L56" s="213">
        <f>SUM(L57)</f>
        <v>0</v>
      </c>
      <c r="M56" s="296"/>
      <c r="N56" s="371">
        <f>SUM(N57)</f>
        <v>0</v>
      </c>
    </row>
    <row r="57" spans="1:14" ht="12.75" customHeight="1" thickBot="1">
      <c r="A57" s="119">
        <v>40</v>
      </c>
      <c r="B57" s="372"/>
      <c r="C57" s="121">
        <v>71015</v>
      </c>
      <c r="D57" s="122" t="s">
        <v>63</v>
      </c>
      <c r="E57" s="373" t="s">
        <v>64</v>
      </c>
      <c r="F57" s="121">
        <v>2006</v>
      </c>
      <c r="G57" s="124">
        <f aca="true" t="shared" si="8" ref="G57:G80">H57+I57+N57</f>
        <v>7000</v>
      </c>
      <c r="H57" s="125"/>
      <c r="I57" s="126">
        <f aca="true" t="shared" si="9" ref="I57:I62">SUM(J57:L57)</f>
        <v>7000</v>
      </c>
      <c r="J57" s="128"/>
      <c r="K57" s="128">
        <v>7000</v>
      </c>
      <c r="L57" s="374"/>
      <c r="M57" s="375"/>
      <c r="N57" s="129"/>
    </row>
    <row r="58" spans="1:14" ht="14.25" customHeight="1" thickBot="1">
      <c r="A58" s="21"/>
      <c r="B58" s="94">
        <v>750</v>
      </c>
      <c r="C58" s="88"/>
      <c r="D58" s="89" t="s">
        <v>65</v>
      </c>
      <c r="E58" s="90"/>
      <c r="F58" s="88"/>
      <c r="G58" s="27">
        <f t="shared" si="8"/>
        <v>211324</v>
      </c>
      <c r="H58" s="28">
        <f>SUM(H59:H59)</f>
        <v>0</v>
      </c>
      <c r="I58" s="29">
        <f t="shared" si="9"/>
        <v>211324</v>
      </c>
      <c r="J58" s="28">
        <f>J59</f>
        <v>156324</v>
      </c>
      <c r="K58" s="28">
        <f>K59</f>
        <v>0</v>
      </c>
      <c r="L58" s="28">
        <f>L59</f>
        <v>55000</v>
      </c>
      <c r="M58" s="28">
        <f>M59</f>
        <v>0</v>
      </c>
      <c r="N58" s="95">
        <f>SUM(N59:N59)</f>
        <v>0</v>
      </c>
    </row>
    <row r="59" spans="1:14" ht="14.25" customHeight="1">
      <c r="A59" s="31"/>
      <c r="B59" s="96"/>
      <c r="C59" s="36">
        <v>75020</v>
      </c>
      <c r="D59" s="97" t="s">
        <v>66</v>
      </c>
      <c r="E59" s="33" t="s">
        <v>67</v>
      </c>
      <c r="F59" s="33"/>
      <c r="G59" s="37">
        <f t="shared" si="8"/>
        <v>211324</v>
      </c>
      <c r="H59" s="98"/>
      <c r="I59" s="39">
        <f t="shared" si="9"/>
        <v>211324</v>
      </c>
      <c r="J59" s="99">
        <f>SUM(J60:J62)</f>
        <v>156324</v>
      </c>
      <c r="K59" s="99">
        <f>SUM(K60:K62)</f>
        <v>0</v>
      </c>
      <c r="L59" s="99">
        <f>SUM(L60:L62)</f>
        <v>55000</v>
      </c>
      <c r="M59" s="99">
        <f>SUM(M60:M62)</f>
        <v>0</v>
      </c>
      <c r="N59" s="101"/>
    </row>
    <row r="60" spans="1:14" ht="16.5" customHeight="1">
      <c r="A60" s="12">
        <v>41</v>
      </c>
      <c r="B60" s="13"/>
      <c r="C60" s="14"/>
      <c r="D60" s="15" t="s">
        <v>397</v>
      </c>
      <c r="E60" s="14" t="s">
        <v>18</v>
      </c>
      <c r="F60" s="14">
        <v>2006</v>
      </c>
      <c r="G60" s="17">
        <f t="shared" si="8"/>
        <v>100100</v>
      </c>
      <c r="H60" s="81"/>
      <c r="I60" s="19">
        <f t="shared" si="9"/>
        <v>100100</v>
      </c>
      <c r="J60" s="81">
        <v>51760</v>
      </c>
      <c r="K60" s="81"/>
      <c r="L60" s="81">
        <v>48340</v>
      </c>
      <c r="M60" s="292"/>
      <c r="N60" s="83"/>
    </row>
    <row r="61" spans="1:14" ht="42.75" customHeight="1">
      <c r="A61" s="12">
        <v>42</v>
      </c>
      <c r="B61" s="13"/>
      <c r="C61" s="14"/>
      <c r="D61" s="15" t="s">
        <v>171</v>
      </c>
      <c r="E61" s="14" t="s">
        <v>18</v>
      </c>
      <c r="F61" s="14">
        <v>2006</v>
      </c>
      <c r="G61" s="17">
        <f t="shared" si="8"/>
        <v>72224</v>
      </c>
      <c r="H61" s="81"/>
      <c r="I61" s="19">
        <f t="shared" si="9"/>
        <v>72224</v>
      </c>
      <c r="J61" s="81">
        <v>72224</v>
      </c>
      <c r="K61" s="81"/>
      <c r="L61" s="82"/>
      <c r="M61" s="292"/>
      <c r="N61" s="83"/>
    </row>
    <row r="62" spans="1:14" ht="17.25" customHeight="1" thickBot="1">
      <c r="A62" s="71">
        <v>43</v>
      </c>
      <c r="B62" s="103"/>
      <c r="C62" s="58"/>
      <c r="D62" s="57" t="s">
        <v>396</v>
      </c>
      <c r="E62" s="58"/>
      <c r="F62" s="58">
        <v>2006</v>
      </c>
      <c r="G62" s="61">
        <f t="shared" si="8"/>
        <v>39000</v>
      </c>
      <c r="H62" s="60"/>
      <c r="I62" s="64">
        <f t="shared" si="9"/>
        <v>39000</v>
      </c>
      <c r="J62" s="60">
        <v>32340</v>
      </c>
      <c r="K62" s="104"/>
      <c r="L62" s="60">
        <v>6660</v>
      </c>
      <c r="M62" s="295"/>
      <c r="N62" s="105"/>
    </row>
    <row r="63" spans="1:14" ht="15" customHeight="1" thickBot="1">
      <c r="A63" s="21"/>
      <c r="B63" s="94">
        <v>754</v>
      </c>
      <c r="C63" s="26"/>
      <c r="D63" s="89" t="s">
        <v>332</v>
      </c>
      <c r="E63" s="88"/>
      <c r="F63" s="88"/>
      <c r="G63" s="27">
        <f t="shared" si="8"/>
        <v>43000</v>
      </c>
      <c r="H63" s="28"/>
      <c r="I63" s="29">
        <f>SUM(J63:L63)</f>
        <v>43000</v>
      </c>
      <c r="J63" s="28">
        <f>SUM(J64)</f>
        <v>10750</v>
      </c>
      <c r="K63" s="28">
        <f>SUM(K64)</f>
        <v>32250</v>
      </c>
      <c r="L63" s="28"/>
      <c r="M63" s="294"/>
      <c r="N63" s="106"/>
    </row>
    <row r="64" spans="1:14" ht="14.25" customHeight="1" thickBot="1">
      <c r="A64" s="377">
        <v>44</v>
      </c>
      <c r="B64" s="378"/>
      <c r="C64" s="379">
        <v>75411</v>
      </c>
      <c r="D64" s="380" t="s">
        <v>338</v>
      </c>
      <c r="E64" s="379" t="s">
        <v>339</v>
      </c>
      <c r="F64" s="379">
        <v>2006</v>
      </c>
      <c r="G64" s="47">
        <f t="shared" si="8"/>
        <v>43000</v>
      </c>
      <c r="H64" s="381"/>
      <c r="I64" s="382">
        <f>SUM(J64:L64)</f>
        <v>43000</v>
      </c>
      <c r="J64" s="381">
        <v>10750</v>
      </c>
      <c r="K64" s="381">
        <v>32250</v>
      </c>
      <c r="L64" s="383"/>
      <c r="M64" s="384"/>
      <c r="N64" s="385"/>
    </row>
    <row r="65" spans="1:14" ht="12.75" customHeight="1" thickBot="1">
      <c r="A65" s="21"/>
      <c r="B65" s="88">
        <v>801</v>
      </c>
      <c r="C65" s="26"/>
      <c r="D65" s="89" t="s">
        <v>68</v>
      </c>
      <c r="E65" s="88"/>
      <c r="F65" s="88"/>
      <c r="G65" s="27">
        <f t="shared" si="8"/>
        <v>2446686</v>
      </c>
      <c r="H65" s="28">
        <f>SUM(H66:H71)</f>
        <v>2260179</v>
      </c>
      <c r="I65" s="29">
        <f>SUM(I66:I71)</f>
        <v>186507</v>
      </c>
      <c r="J65" s="28">
        <f>SUM(J66:J71)</f>
        <v>126507</v>
      </c>
      <c r="K65" s="28">
        <f>SUM(K66:K71)</f>
        <v>60000</v>
      </c>
      <c r="L65" s="28">
        <f>SUM(L66:L71)</f>
        <v>0</v>
      </c>
      <c r="M65" s="294"/>
      <c r="N65" s="106"/>
    </row>
    <row r="66" spans="1:14" ht="36.75" customHeight="1">
      <c r="A66" s="31">
        <v>45</v>
      </c>
      <c r="B66" s="32"/>
      <c r="C66" s="33">
        <v>80120</v>
      </c>
      <c r="D66" s="210" t="s">
        <v>172</v>
      </c>
      <c r="E66" s="33" t="s">
        <v>173</v>
      </c>
      <c r="F66" s="33">
        <v>2006</v>
      </c>
      <c r="G66" s="115">
        <f t="shared" si="8"/>
        <v>9760</v>
      </c>
      <c r="H66" s="211"/>
      <c r="I66" s="117">
        <f aca="true" t="shared" si="10" ref="I66:I71">SUM(J66:L66)</f>
        <v>9760</v>
      </c>
      <c r="J66" s="212">
        <v>9760</v>
      </c>
      <c r="K66" s="213"/>
      <c r="L66" s="213"/>
      <c r="M66" s="296"/>
      <c r="N66" s="101"/>
    </row>
    <row r="67" spans="1:14" ht="33" customHeight="1">
      <c r="A67" s="12">
        <v>46</v>
      </c>
      <c r="B67" s="53"/>
      <c r="C67" s="14">
        <v>80130</v>
      </c>
      <c r="D67" s="15" t="s">
        <v>172</v>
      </c>
      <c r="E67" s="14" t="s">
        <v>176</v>
      </c>
      <c r="F67" s="14">
        <v>2006</v>
      </c>
      <c r="G67" s="17">
        <f t="shared" si="8"/>
        <v>4280</v>
      </c>
      <c r="H67" s="66"/>
      <c r="I67" s="19">
        <f t="shared" si="10"/>
        <v>4280</v>
      </c>
      <c r="J67" s="54">
        <v>4280</v>
      </c>
      <c r="K67" s="307"/>
      <c r="L67" s="307"/>
      <c r="M67" s="308"/>
      <c r="N67" s="83"/>
    </row>
    <row r="68" spans="1:14" ht="12" customHeight="1">
      <c r="A68" s="12">
        <v>47</v>
      </c>
      <c r="B68" s="53"/>
      <c r="C68" s="14">
        <v>80130</v>
      </c>
      <c r="D68" s="15" t="s">
        <v>69</v>
      </c>
      <c r="E68" s="14" t="s">
        <v>70</v>
      </c>
      <c r="F68" s="14">
        <v>2006</v>
      </c>
      <c r="G68" s="17">
        <f>H68+I68+N68</f>
        <v>122000</v>
      </c>
      <c r="H68" s="66"/>
      <c r="I68" s="19">
        <f t="shared" si="10"/>
        <v>122000</v>
      </c>
      <c r="J68" s="54">
        <v>62000</v>
      </c>
      <c r="K68" s="54">
        <v>60000</v>
      </c>
      <c r="L68" s="307"/>
      <c r="M68" s="308"/>
      <c r="N68" s="83"/>
    </row>
    <row r="69" spans="1:14" ht="42.75" customHeight="1">
      <c r="A69" s="12">
        <v>48</v>
      </c>
      <c r="B69" s="53"/>
      <c r="C69" s="14">
        <v>80130</v>
      </c>
      <c r="D69" s="15" t="s">
        <v>175</v>
      </c>
      <c r="E69" s="14" t="s">
        <v>174</v>
      </c>
      <c r="F69" s="14">
        <v>2006</v>
      </c>
      <c r="G69" s="17">
        <f>H69+I69+N69</f>
        <v>12980</v>
      </c>
      <c r="H69" s="66"/>
      <c r="I69" s="19">
        <f t="shared" si="10"/>
        <v>12980</v>
      </c>
      <c r="J69" s="54">
        <v>12980</v>
      </c>
      <c r="K69" s="307"/>
      <c r="L69" s="307"/>
      <c r="M69" s="308"/>
      <c r="N69" s="83"/>
    </row>
    <row r="70" spans="1:14" ht="33.75" customHeight="1">
      <c r="A70" s="12">
        <v>49</v>
      </c>
      <c r="B70" s="53"/>
      <c r="C70" s="58">
        <v>80140</v>
      </c>
      <c r="D70" s="15" t="s">
        <v>172</v>
      </c>
      <c r="E70" s="58" t="s">
        <v>177</v>
      </c>
      <c r="F70" s="58">
        <v>2006</v>
      </c>
      <c r="G70" s="17">
        <f t="shared" si="8"/>
        <v>2028</v>
      </c>
      <c r="H70" s="59"/>
      <c r="I70" s="19">
        <f t="shared" si="10"/>
        <v>2028</v>
      </c>
      <c r="J70" s="60">
        <v>2028</v>
      </c>
      <c r="K70" s="60"/>
      <c r="L70" s="104"/>
      <c r="M70" s="295"/>
      <c r="N70" s="105"/>
    </row>
    <row r="71" spans="1:14" ht="20.25" customHeight="1" thickBot="1">
      <c r="A71" s="119">
        <v>50</v>
      </c>
      <c r="B71" s="120"/>
      <c r="C71" s="121">
        <v>80120</v>
      </c>
      <c r="D71" s="122" t="s">
        <v>149</v>
      </c>
      <c r="E71" s="121" t="s">
        <v>18</v>
      </c>
      <c r="F71" s="121" t="s">
        <v>150</v>
      </c>
      <c r="G71" s="124">
        <f t="shared" si="8"/>
        <v>2295638</v>
      </c>
      <c r="H71" s="214">
        <v>2260179</v>
      </c>
      <c r="I71" s="126">
        <f t="shared" si="10"/>
        <v>35459</v>
      </c>
      <c r="J71" s="215">
        <v>35459</v>
      </c>
      <c r="K71" s="138"/>
      <c r="L71" s="215"/>
      <c r="M71" s="297"/>
      <c r="N71" s="129"/>
    </row>
    <row r="72" spans="1:14" ht="16.5" customHeight="1" thickBot="1">
      <c r="A72" s="21"/>
      <c r="B72" s="94">
        <v>851</v>
      </c>
      <c r="C72" s="26"/>
      <c r="D72" s="89" t="s">
        <v>71</v>
      </c>
      <c r="E72" s="107"/>
      <c r="F72" s="108"/>
      <c r="G72" s="27">
        <f t="shared" si="8"/>
        <v>967319</v>
      </c>
      <c r="H72" s="109"/>
      <c r="I72" s="29">
        <f>J72+K72+L72</f>
        <v>967319</v>
      </c>
      <c r="J72" s="110">
        <f>SUM(J73:J75)</f>
        <v>957319</v>
      </c>
      <c r="K72" s="110">
        <f>SUM(K73:K75)</f>
        <v>10000</v>
      </c>
      <c r="L72" s="111"/>
      <c r="M72" s="298"/>
      <c r="N72" s="112"/>
    </row>
    <row r="73" spans="1:14" ht="29.25" customHeight="1">
      <c r="A73" s="41">
        <v>51</v>
      </c>
      <c r="B73" s="42"/>
      <c r="C73" s="102">
        <v>85111</v>
      </c>
      <c r="D73" s="44" t="s">
        <v>432</v>
      </c>
      <c r="E73" s="113" t="s">
        <v>72</v>
      </c>
      <c r="F73" s="114">
        <v>2006</v>
      </c>
      <c r="G73" s="115">
        <f t="shared" si="8"/>
        <v>872995</v>
      </c>
      <c r="H73" s="116"/>
      <c r="I73" s="117">
        <f aca="true" t="shared" si="11" ref="I73:I80">SUM(J73:L73)</f>
        <v>872995</v>
      </c>
      <c r="J73" s="118">
        <v>872995</v>
      </c>
      <c r="K73" s="70"/>
      <c r="L73" s="70"/>
      <c r="M73" s="299"/>
      <c r="N73" s="93"/>
    </row>
    <row r="74" spans="1:14" ht="16.5" customHeight="1">
      <c r="A74" s="71">
        <v>52</v>
      </c>
      <c r="B74" s="103"/>
      <c r="C74" s="58"/>
      <c r="D74" s="15" t="s">
        <v>393</v>
      </c>
      <c r="E74" s="508" t="s">
        <v>72</v>
      </c>
      <c r="F74" s="313">
        <v>2006</v>
      </c>
      <c r="G74" s="17">
        <f t="shared" si="8"/>
        <v>84324</v>
      </c>
      <c r="H74" s="87"/>
      <c r="I74" s="19">
        <f t="shared" si="11"/>
        <v>84324</v>
      </c>
      <c r="J74" s="314">
        <v>84324</v>
      </c>
      <c r="K74" s="81"/>
      <c r="L74" s="81"/>
      <c r="M74" s="315"/>
      <c r="N74" s="83"/>
    </row>
    <row r="75" spans="1:14" ht="16.5" customHeight="1" thickBot="1">
      <c r="A75" s="377">
        <v>53</v>
      </c>
      <c r="B75" s="378"/>
      <c r="C75" s="379"/>
      <c r="D75" s="122" t="s">
        <v>431</v>
      </c>
      <c r="E75" s="508" t="s">
        <v>72</v>
      </c>
      <c r="F75" s="123">
        <v>2006</v>
      </c>
      <c r="G75" s="17">
        <f t="shared" si="8"/>
        <v>10000</v>
      </c>
      <c r="H75" s="125"/>
      <c r="I75" s="126">
        <f>SUM(J75:L75)</f>
        <v>10000</v>
      </c>
      <c r="J75" s="127"/>
      <c r="K75" s="128">
        <v>10000</v>
      </c>
      <c r="L75" s="128"/>
      <c r="M75" s="300"/>
      <c r="N75" s="129"/>
    </row>
    <row r="76" spans="1:14" ht="12.75" customHeight="1" thickBot="1">
      <c r="A76" s="21"/>
      <c r="B76" s="94">
        <v>852</v>
      </c>
      <c r="C76" s="26"/>
      <c r="D76" s="89" t="s">
        <v>73</v>
      </c>
      <c r="E76" s="26"/>
      <c r="F76" s="108"/>
      <c r="G76" s="27">
        <f t="shared" si="8"/>
        <v>467973</v>
      </c>
      <c r="H76" s="91">
        <f>SUM(H77:H80)</f>
        <v>0</v>
      </c>
      <c r="I76" s="29">
        <f t="shared" si="11"/>
        <v>467973</v>
      </c>
      <c r="J76" s="110">
        <f>SUM(J77:J80)</f>
        <v>82973</v>
      </c>
      <c r="K76" s="130">
        <f>SUM(K77:K80)</f>
        <v>345000</v>
      </c>
      <c r="L76" s="130">
        <f>SUM(L77:L80)</f>
        <v>40000</v>
      </c>
      <c r="M76" s="298"/>
      <c r="N76" s="106">
        <f>N77+N80</f>
        <v>0</v>
      </c>
    </row>
    <row r="77" spans="1:14" ht="16.5" customHeight="1">
      <c r="A77" s="31">
        <v>54</v>
      </c>
      <c r="B77" s="32"/>
      <c r="C77" s="33">
        <v>85201</v>
      </c>
      <c r="D77" s="210" t="s">
        <v>179</v>
      </c>
      <c r="E77" s="33" t="s">
        <v>180</v>
      </c>
      <c r="F77" s="309">
        <v>2006</v>
      </c>
      <c r="G77" s="115">
        <f t="shared" si="8"/>
        <v>49733</v>
      </c>
      <c r="H77" s="310"/>
      <c r="I77" s="117">
        <f t="shared" si="11"/>
        <v>49733</v>
      </c>
      <c r="J77" s="311">
        <v>49733</v>
      </c>
      <c r="K77" s="100"/>
      <c r="L77" s="100"/>
      <c r="M77" s="312"/>
      <c r="N77" s="101"/>
    </row>
    <row r="78" spans="1:14" ht="35.25" customHeight="1">
      <c r="A78" s="12">
        <v>55</v>
      </c>
      <c r="B78" s="53"/>
      <c r="C78" s="14">
        <v>85202</v>
      </c>
      <c r="D78" s="15" t="s">
        <v>230</v>
      </c>
      <c r="E78" s="14" t="s">
        <v>74</v>
      </c>
      <c r="F78" s="313">
        <v>2006</v>
      </c>
      <c r="G78" s="17">
        <f>H78+I78+N78</f>
        <v>395000</v>
      </c>
      <c r="H78" s="87"/>
      <c r="I78" s="19">
        <f t="shared" si="11"/>
        <v>395000</v>
      </c>
      <c r="J78" s="314">
        <v>10000</v>
      </c>
      <c r="K78" s="81">
        <v>345000</v>
      </c>
      <c r="L78" s="81">
        <v>40000</v>
      </c>
      <c r="M78" s="315"/>
      <c r="N78" s="83"/>
    </row>
    <row r="79" spans="1:14" ht="40.5" customHeight="1">
      <c r="A79" s="12">
        <v>56</v>
      </c>
      <c r="B79" s="53"/>
      <c r="C79" s="14">
        <v>85202</v>
      </c>
      <c r="D79" s="15" t="s">
        <v>172</v>
      </c>
      <c r="E79" s="14" t="s">
        <v>178</v>
      </c>
      <c r="F79" s="313">
        <v>2006</v>
      </c>
      <c r="G79" s="17">
        <f t="shared" si="8"/>
        <v>14640</v>
      </c>
      <c r="H79" s="87"/>
      <c r="I79" s="19">
        <f t="shared" si="11"/>
        <v>14640</v>
      </c>
      <c r="J79" s="314">
        <v>14640</v>
      </c>
      <c r="K79" s="81"/>
      <c r="L79" s="81"/>
      <c r="M79" s="315"/>
      <c r="N79" s="83"/>
    </row>
    <row r="80" spans="1:14" ht="14.25" customHeight="1">
      <c r="A80" s="12">
        <v>57</v>
      </c>
      <c r="B80" s="13"/>
      <c r="C80" s="14">
        <v>85218</v>
      </c>
      <c r="D80" s="15" t="s">
        <v>75</v>
      </c>
      <c r="E80" s="58" t="s">
        <v>76</v>
      </c>
      <c r="F80" s="131">
        <v>2006</v>
      </c>
      <c r="G80" s="61">
        <f t="shared" si="8"/>
        <v>8600</v>
      </c>
      <c r="H80" s="132"/>
      <c r="I80" s="64">
        <f t="shared" si="11"/>
        <v>8600</v>
      </c>
      <c r="J80" s="133">
        <v>8600</v>
      </c>
      <c r="K80" s="134"/>
      <c r="L80" s="134"/>
      <c r="M80" s="301"/>
      <c r="N80" s="105"/>
    </row>
    <row r="81" spans="1:14" ht="12.75" customHeight="1" thickBot="1">
      <c r="A81" s="119"/>
      <c r="B81" s="120">
        <v>853</v>
      </c>
      <c r="C81" s="135"/>
      <c r="D81" s="136" t="s">
        <v>77</v>
      </c>
      <c r="E81" s="135"/>
      <c r="F81" s="135"/>
      <c r="G81" s="137">
        <f>SUM(G82:G84)</f>
        <v>68394</v>
      </c>
      <c r="H81" s="138">
        <f aca="true" t="shared" si="12" ref="H81:N81">SUM(H82:H84)</f>
        <v>25460</v>
      </c>
      <c r="I81" s="138">
        <f t="shared" si="12"/>
        <v>42934</v>
      </c>
      <c r="J81" s="138">
        <f t="shared" si="12"/>
        <v>42934</v>
      </c>
      <c r="K81" s="138">
        <f t="shared" si="12"/>
        <v>0</v>
      </c>
      <c r="L81" s="138">
        <f t="shared" si="12"/>
        <v>0</v>
      </c>
      <c r="M81" s="302"/>
      <c r="N81" s="139">
        <f t="shared" si="12"/>
        <v>0</v>
      </c>
    </row>
    <row r="82" spans="1:14" ht="18.75" customHeight="1">
      <c r="A82" s="350">
        <v>58</v>
      </c>
      <c r="B82" s="351"/>
      <c r="C82" s="345">
        <v>85333</v>
      </c>
      <c r="D82" s="86" t="s">
        <v>78</v>
      </c>
      <c r="E82" s="513" t="s">
        <v>79</v>
      </c>
      <c r="F82" s="345" t="s">
        <v>19</v>
      </c>
      <c r="G82" s="47">
        <f aca="true" t="shared" si="13" ref="G82:G87">H82+I82+N82</f>
        <v>49854</v>
      </c>
      <c r="H82" s="141">
        <v>25460</v>
      </c>
      <c r="I82" s="49">
        <f aca="true" t="shared" si="14" ref="I82:I87">SUM(J82:L82)</f>
        <v>24394</v>
      </c>
      <c r="J82" s="142">
        <v>24394</v>
      </c>
      <c r="K82" s="47"/>
      <c r="L82" s="142"/>
      <c r="M82" s="303"/>
      <c r="N82" s="143"/>
    </row>
    <row r="83" spans="1:14" ht="15.75" customHeight="1">
      <c r="A83" s="41">
        <v>59</v>
      </c>
      <c r="B83" s="42"/>
      <c r="C83" s="102"/>
      <c r="D83" s="44" t="s">
        <v>229</v>
      </c>
      <c r="E83" s="513"/>
      <c r="F83" s="14">
        <v>2006</v>
      </c>
      <c r="G83" s="47">
        <f t="shared" si="13"/>
        <v>8540</v>
      </c>
      <c r="H83" s="48"/>
      <c r="I83" s="346">
        <f t="shared" si="14"/>
        <v>8540</v>
      </c>
      <c r="J83" s="50">
        <v>8540</v>
      </c>
      <c r="K83" s="51"/>
      <c r="L83" s="50"/>
      <c r="M83" s="287"/>
      <c r="N83" s="52"/>
    </row>
    <row r="84" spans="1:14" ht="12" customHeight="1" thickBot="1">
      <c r="A84" s="41">
        <v>60</v>
      </c>
      <c r="B84" s="42"/>
      <c r="C84" s="140"/>
      <c r="D84" s="57" t="s">
        <v>80</v>
      </c>
      <c r="E84" s="513"/>
      <c r="F84" s="121">
        <v>2006</v>
      </c>
      <c r="G84" s="61">
        <f t="shared" si="13"/>
        <v>10000</v>
      </c>
      <c r="H84" s="144"/>
      <c r="I84" s="64">
        <f t="shared" si="14"/>
        <v>10000</v>
      </c>
      <c r="J84" s="60">
        <v>10000</v>
      </c>
      <c r="K84" s="145"/>
      <c r="L84" s="60"/>
      <c r="M84" s="289"/>
      <c r="N84" s="62"/>
    </row>
    <row r="85" spans="1:14" ht="12" customHeight="1" thickBot="1">
      <c r="A85" s="21"/>
      <c r="B85" s="88">
        <v>854</v>
      </c>
      <c r="C85" s="26"/>
      <c r="D85" s="90" t="s">
        <v>81</v>
      </c>
      <c r="E85" s="25"/>
      <c r="F85" s="26"/>
      <c r="G85" s="27">
        <f t="shared" si="13"/>
        <v>198856</v>
      </c>
      <c r="H85" s="146">
        <f>SUM(H86)</f>
        <v>13594</v>
      </c>
      <c r="I85" s="29">
        <f t="shared" si="14"/>
        <v>185262</v>
      </c>
      <c r="J85" s="28">
        <f>SUM(J86:J87)</f>
        <v>35262</v>
      </c>
      <c r="K85" s="28">
        <f>SUM(K86:K87)</f>
        <v>0</v>
      </c>
      <c r="L85" s="28">
        <f>SUM(L86:L87)</f>
        <v>150000</v>
      </c>
      <c r="M85" s="28">
        <f>SUM(M86:M87)</f>
        <v>0</v>
      </c>
      <c r="N85" s="92">
        <f>SUM(N86)</f>
        <v>0</v>
      </c>
    </row>
    <row r="86" spans="1:14" ht="27" customHeight="1">
      <c r="A86" s="350">
        <v>61</v>
      </c>
      <c r="B86" s="364"/>
      <c r="C86" s="345">
        <v>85403</v>
      </c>
      <c r="D86" s="44" t="s">
        <v>82</v>
      </c>
      <c r="E86" s="33" t="s">
        <v>83</v>
      </c>
      <c r="F86" s="102" t="s">
        <v>19</v>
      </c>
      <c r="G86" s="115">
        <f t="shared" si="13"/>
        <v>191145</v>
      </c>
      <c r="H86" s="211">
        <v>13594</v>
      </c>
      <c r="I86" s="117">
        <f t="shared" si="14"/>
        <v>177551</v>
      </c>
      <c r="J86" s="50">
        <v>27551</v>
      </c>
      <c r="K86" s="148"/>
      <c r="L86" s="50">
        <v>150000</v>
      </c>
      <c r="M86" s="287"/>
      <c r="N86" s="52"/>
    </row>
    <row r="87" spans="1:14" ht="13.5" customHeight="1">
      <c r="A87" s="65">
        <v>62</v>
      </c>
      <c r="B87" s="147"/>
      <c r="C87" s="43"/>
      <c r="D87" s="15" t="s">
        <v>327</v>
      </c>
      <c r="E87" s="14" t="s">
        <v>83</v>
      </c>
      <c r="F87" s="14">
        <v>2006</v>
      </c>
      <c r="G87" s="17">
        <f t="shared" si="13"/>
        <v>7711</v>
      </c>
      <c r="H87" s="54"/>
      <c r="I87" s="19">
        <f t="shared" si="14"/>
        <v>7711</v>
      </c>
      <c r="J87" s="54">
        <v>7711</v>
      </c>
      <c r="K87" s="363"/>
      <c r="L87" s="54"/>
      <c r="M87" s="54"/>
      <c r="N87" s="55"/>
    </row>
    <row r="88" spans="1:14" ht="14.25" customHeight="1" thickBot="1">
      <c r="A88" s="514" t="s">
        <v>84</v>
      </c>
      <c r="B88" s="515"/>
      <c r="C88" s="515"/>
      <c r="D88" s="515"/>
      <c r="E88" s="515"/>
      <c r="F88" s="516"/>
      <c r="G88" s="149">
        <f aca="true" t="shared" si="15" ref="G88:N88">SUM(G12+G58+G81+G56+G72+G76+G85+G65+G63)</f>
        <v>11442867</v>
      </c>
      <c r="H88" s="149">
        <f t="shared" si="15"/>
        <v>3028549</v>
      </c>
      <c r="I88" s="149">
        <f t="shared" si="15"/>
        <v>7238352</v>
      </c>
      <c r="J88" s="149">
        <f t="shared" si="15"/>
        <v>1561466</v>
      </c>
      <c r="K88" s="149">
        <f t="shared" si="15"/>
        <v>2839409</v>
      </c>
      <c r="L88" s="149">
        <f t="shared" si="15"/>
        <v>2837477</v>
      </c>
      <c r="M88" s="149">
        <f t="shared" si="15"/>
        <v>10546</v>
      </c>
      <c r="N88" s="150">
        <f t="shared" si="15"/>
        <v>1165420</v>
      </c>
    </row>
    <row r="89" ht="10.5" thickTop="1"/>
    <row r="90" spans="1:8" ht="9.75">
      <c r="A90" s="576" t="s">
        <v>398</v>
      </c>
      <c r="B90" s="576"/>
      <c r="C90" s="576"/>
      <c r="D90" s="576"/>
      <c r="E90" s="576"/>
      <c r="F90" s="157"/>
      <c r="G90" s="158"/>
      <c r="H90" s="157"/>
    </row>
    <row r="91" spans="1:14" ht="9.75">
      <c r="A91" s="577" t="s">
        <v>433</v>
      </c>
      <c r="B91" s="577"/>
      <c r="C91" s="577"/>
      <c r="D91" s="577"/>
      <c r="E91" s="577"/>
      <c r="F91" s="577"/>
      <c r="G91" s="577"/>
      <c r="H91" s="577"/>
      <c r="I91" s="577"/>
      <c r="J91" s="577"/>
      <c r="K91" s="577"/>
      <c r="L91" s="577"/>
      <c r="M91" s="577"/>
      <c r="N91" s="577"/>
    </row>
    <row r="92" spans="1:14" ht="19.5" customHeight="1">
      <c r="A92" s="578" t="s">
        <v>434</v>
      </c>
      <c r="B92" s="578"/>
      <c r="C92" s="578"/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</row>
    <row r="93" spans="1:8" ht="9.75">
      <c r="A93" s="576"/>
      <c r="B93" s="576"/>
      <c r="C93" s="576"/>
      <c r="D93" s="576"/>
      <c r="E93" s="576"/>
      <c r="F93" s="576"/>
      <c r="G93" s="576"/>
      <c r="H93" s="157"/>
    </row>
    <row r="94" spans="1:8" ht="9.75">
      <c r="A94" s="159"/>
      <c r="B94" s="160"/>
      <c r="C94" s="160"/>
      <c r="D94" s="156"/>
      <c r="E94" s="160"/>
      <c r="F94" s="160"/>
      <c r="G94" s="158"/>
      <c r="H94" s="157"/>
    </row>
    <row r="95" spans="1:8" ht="9.75">
      <c r="A95" s="576"/>
      <c r="B95" s="576"/>
      <c r="C95" s="576"/>
      <c r="D95" s="576"/>
      <c r="E95" s="157"/>
      <c r="F95" s="157"/>
      <c r="G95" s="158"/>
      <c r="H95" s="157"/>
    </row>
    <row r="96" spans="1:8" ht="9.75">
      <c r="A96" s="579"/>
      <c r="B96" s="579"/>
      <c r="C96" s="579"/>
      <c r="D96" s="579"/>
      <c r="E96" s="579"/>
      <c r="F96" s="157"/>
      <c r="G96" s="158"/>
      <c r="H96" s="157"/>
    </row>
    <row r="97" spans="1:8" ht="9.75">
      <c r="A97" s="579"/>
      <c r="B97" s="579"/>
      <c r="C97" s="579"/>
      <c r="D97" s="579"/>
      <c r="E97" s="579"/>
      <c r="F97" s="157"/>
      <c r="G97" s="158"/>
      <c r="H97" s="157"/>
    </row>
    <row r="98" spans="1:8" ht="9.75">
      <c r="A98" s="576"/>
      <c r="B98" s="576"/>
      <c r="C98" s="576"/>
      <c r="D98" s="576"/>
      <c r="E98" s="576"/>
      <c r="F98" s="157"/>
      <c r="G98" s="158"/>
      <c r="H98" s="157"/>
    </row>
    <row r="99" spans="1:8" ht="9.75">
      <c r="A99" s="579"/>
      <c r="B99" s="579"/>
      <c r="C99" s="579"/>
      <c r="D99" s="579"/>
      <c r="E99" s="156"/>
      <c r="F99" s="157"/>
      <c r="G99" s="158"/>
      <c r="H99" s="157"/>
    </row>
    <row r="100" spans="1:8" ht="9.75">
      <c r="A100" s="576"/>
      <c r="B100" s="576"/>
      <c r="C100" s="576"/>
      <c r="D100" s="576"/>
      <c r="E100" s="576"/>
      <c r="F100" s="157"/>
      <c r="G100" s="158"/>
      <c r="H100" s="157"/>
    </row>
  </sheetData>
  <mergeCells count="36">
    <mergeCell ref="A92:N92"/>
    <mergeCell ref="A93:G93"/>
    <mergeCell ref="A95:D95"/>
    <mergeCell ref="A100:E100"/>
    <mergeCell ref="A96:E96"/>
    <mergeCell ref="A97:E97"/>
    <mergeCell ref="A98:E98"/>
    <mergeCell ref="A99:D99"/>
    <mergeCell ref="E82:E84"/>
    <mergeCell ref="A88:F88"/>
    <mergeCell ref="A90:E90"/>
    <mergeCell ref="A91:N91"/>
    <mergeCell ref="H7:H11"/>
    <mergeCell ref="I7:N8"/>
    <mergeCell ref="N9:N11"/>
    <mergeCell ref="I10:I11"/>
    <mergeCell ref="J10:J11"/>
    <mergeCell ref="K10:K11"/>
    <mergeCell ref="L10:L11"/>
    <mergeCell ref="M10:M11"/>
    <mergeCell ref="I9:M9"/>
    <mergeCell ref="E4:I4"/>
    <mergeCell ref="J4:N4"/>
    <mergeCell ref="A6:N6"/>
    <mergeCell ref="A7:A11"/>
    <mergeCell ref="B7:B11"/>
    <mergeCell ref="C7:C11"/>
    <mergeCell ref="D7:D11"/>
    <mergeCell ref="E7:E11"/>
    <mergeCell ref="F7:F11"/>
    <mergeCell ref="G7:G11"/>
    <mergeCell ref="J1:N1"/>
    <mergeCell ref="E2:I2"/>
    <mergeCell ref="J2:N2"/>
    <mergeCell ref="E3:I3"/>
    <mergeCell ref="J3:N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5.421875" style="161" customWidth="1"/>
    <col min="2" max="2" width="34.57421875" style="161" customWidth="1"/>
    <col min="3" max="3" width="14.7109375" style="161" customWidth="1"/>
    <col min="4" max="4" width="7.7109375" style="161" customWidth="1"/>
    <col min="5" max="5" width="12.8515625" style="161" customWidth="1"/>
    <col min="6" max="6" width="10.8515625" style="161" customWidth="1"/>
    <col min="7" max="7" width="15.140625" style="161" customWidth="1"/>
    <col min="8" max="8" width="10.28125" style="161" customWidth="1"/>
    <col min="9" max="9" width="9.140625" style="161" customWidth="1"/>
    <col min="10" max="10" width="10.00390625" style="161" customWidth="1"/>
    <col min="11" max="16384" width="9.140625" style="161" customWidth="1"/>
  </cols>
  <sheetData>
    <row r="1" ht="11.25">
      <c r="H1" s="161" t="s">
        <v>125</v>
      </c>
    </row>
    <row r="2" ht="11.25">
      <c r="H2" s="161" t="s">
        <v>440</v>
      </c>
    </row>
    <row r="3" ht="11.25">
      <c r="H3" s="161" t="s">
        <v>0</v>
      </c>
    </row>
    <row r="4" ht="11.25">
      <c r="H4" s="161" t="s">
        <v>439</v>
      </c>
    </row>
    <row r="5" spans="2:10" ht="18.75" customHeight="1">
      <c r="B5" s="580" t="s">
        <v>85</v>
      </c>
      <c r="C5" s="580"/>
      <c r="D5" s="580"/>
      <c r="E5" s="580"/>
      <c r="F5" s="580"/>
      <c r="G5" s="580"/>
      <c r="H5" s="580"/>
      <c r="I5" s="580"/>
      <c r="J5" s="580"/>
    </row>
    <row r="6" spans="1:10" ht="36.75" customHeight="1">
      <c r="A6" s="581" t="s">
        <v>86</v>
      </c>
      <c r="B6" s="581" t="s">
        <v>87</v>
      </c>
      <c r="C6" s="581" t="s">
        <v>88</v>
      </c>
      <c r="D6" s="581" t="s">
        <v>89</v>
      </c>
      <c r="E6" s="581" t="s">
        <v>90</v>
      </c>
      <c r="F6" s="581" t="s">
        <v>122</v>
      </c>
      <c r="G6" s="581" t="s">
        <v>91</v>
      </c>
      <c r="H6" s="582" t="s">
        <v>92</v>
      </c>
      <c r="I6" s="583"/>
      <c r="J6" s="584"/>
    </row>
    <row r="7" spans="1:10" ht="12" customHeight="1">
      <c r="A7" s="581"/>
      <c r="B7" s="581"/>
      <c r="C7" s="581"/>
      <c r="D7" s="581"/>
      <c r="E7" s="581"/>
      <c r="F7" s="581"/>
      <c r="G7" s="581"/>
      <c r="H7" s="162">
        <v>2007</v>
      </c>
      <c r="I7" s="162">
        <v>2008</v>
      </c>
      <c r="J7" s="162">
        <v>2009</v>
      </c>
    </row>
    <row r="8" spans="1:10" ht="11.25">
      <c r="A8" s="163" t="s">
        <v>93</v>
      </c>
      <c r="B8" s="164" t="s">
        <v>94</v>
      </c>
      <c r="C8" s="165"/>
      <c r="D8" s="163"/>
      <c r="E8" s="166">
        <f>E12+E21+E67+E30+E39+E75+E81+E48+E57</f>
        <v>3942288</v>
      </c>
      <c r="F8" s="166">
        <f>F12+F21+F67+F30+F39+F75+F81+F48+F57</f>
        <v>2179798</v>
      </c>
      <c r="G8" s="166">
        <f>G12+G21+G67+G30+G39+G75+G81+G48+G57</f>
        <v>1310186</v>
      </c>
      <c r="H8" s="166">
        <f>H12+H21+H67+H30+H39+H75+H81+H48+H57</f>
        <v>452304</v>
      </c>
      <c r="I8" s="166">
        <f>I12+I21+I67+I30+I39+I75+I81+I48+I57</f>
        <v>0</v>
      </c>
      <c r="J8" s="167"/>
    </row>
    <row r="9" spans="1:10" ht="11.25">
      <c r="A9" s="168"/>
      <c r="B9" s="169" t="s">
        <v>95</v>
      </c>
      <c r="C9" s="170"/>
      <c r="D9" s="171"/>
      <c r="E9" s="172"/>
      <c r="F9" s="172"/>
      <c r="G9" s="172"/>
      <c r="H9" s="172"/>
      <c r="I9" s="172"/>
      <c r="J9" s="173"/>
    </row>
    <row r="10" spans="1:10" ht="11.25">
      <c r="A10" s="174"/>
      <c r="B10" s="169" t="s">
        <v>96</v>
      </c>
      <c r="C10" s="170"/>
      <c r="D10" s="171"/>
      <c r="E10" s="172"/>
      <c r="F10" s="172"/>
      <c r="G10" s="172"/>
      <c r="H10" s="172"/>
      <c r="I10" s="172"/>
      <c r="J10" s="173"/>
    </row>
    <row r="11" spans="1:10" ht="11.25">
      <c r="A11" s="174"/>
      <c r="B11" s="169" t="s">
        <v>97</v>
      </c>
      <c r="C11" s="170"/>
      <c r="D11" s="171"/>
      <c r="E11" s="172"/>
      <c r="F11" s="172"/>
      <c r="G11" s="172"/>
      <c r="H11" s="172"/>
      <c r="I11" s="172"/>
      <c r="J11" s="173"/>
    </row>
    <row r="12" spans="1:10" ht="24" customHeight="1">
      <c r="A12" s="585" t="s">
        <v>98</v>
      </c>
      <c r="B12" s="175" t="s">
        <v>99</v>
      </c>
      <c r="C12" s="586" t="s">
        <v>61</v>
      </c>
      <c r="D12" s="168">
        <v>2006</v>
      </c>
      <c r="E12" s="176">
        <f>J12+I12+H12+G12</f>
        <v>102000</v>
      </c>
      <c r="F12" s="176">
        <f>SUM(F13:F17)</f>
        <v>0</v>
      </c>
      <c r="G12" s="176">
        <f>SUM(G13:G17)</f>
        <v>102000</v>
      </c>
      <c r="H12" s="176"/>
      <c r="I12" s="165"/>
      <c r="J12" s="165"/>
    </row>
    <row r="13" spans="1:10" ht="11.25">
      <c r="A13" s="585"/>
      <c r="B13" s="165" t="s">
        <v>100</v>
      </c>
      <c r="C13" s="585"/>
      <c r="D13" s="174"/>
      <c r="E13" s="167">
        <f>SUM(F13:J13)</f>
        <v>0</v>
      </c>
      <c r="F13" s="167"/>
      <c r="G13" s="167"/>
      <c r="H13" s="167"/>
      <c r="I13" s="165"/>
      <c r="J13" s="165"/>
    </row>
    <row r="14" spans="1:10" ht="11.25">
      <c r="A14" s="585"/>
      <c r="B14" s="165" t="s">
        <v>101</v>
      </c>
      <c r="C14" s="177"/>
      <c r="D14" s="174"/>
      <c r="E14" s="167">
        <f>SUM(F14:J14)</f>
        <v>0</v>
      </c>
      <c r="F14" s="167"/>
      <c r="G14" s="167"/>
      <c r="H14" s="167"/>
      <c r="I14" s="165"/>
      <c r="J14" s="165"/>
    </row>
    <row r="15" spans="1:10" ht="11.25">
      <c r="A15" s="585"/>
      <c r="B15" s="165" t="s">
        <v>102</v>
      </c>
      <c r="C15" s="177"/>
      <c r="D15" s="174"/>
      <c r="E15" s="167">
        <f>SUM(F15:J15)</f>
        <v>25500</v>
      </c>
      <c r="F15" s="167"/>
      <c r="G15" s="167">
        <v>25500</v>
      </c>
      <c r="H15" s="167"/>
      <c r="I15" s="165"/>
      <c r="J15" s="165"/>
    </row>
    <row r="16" spans="1:10" ht="11.25">
      <c r="A16" s="585"/>
      <c r="B16" s="165" t="s">
        <v>103</v>
      </c>
      <c r="C16" s="177"/>
      <c r="D16" s="174"/>
      <c r="E16" s="167">
        <f>SUM(F16:J16)</f>
        <v>76500</v>
      </c>
      <c r="F16" s="167"/>
      <c r="G16" s="167">
        <v>76500</v>
      </c>
      <c r="H16" s="167"/>
      <c r="I16" s="165"/>
      <c r="J16" s="165"/>
    </row>
    <row r="17" spans="1:10" ht="12" thickBot="1">
      <c r="A17" s="585"/>
      <c r="B17" s="183" t="s">
        <v>104</v>
      </c>
      <c r="C17" s="177"/>
      <c r="D17" s="174"/>
      <c r="E17" s="184"/>
      <c r="F17" s="184"/>
      <c r="G17" s="184"/>
      <c r="H17" s="184"/>
      <c r="I17" s="183"/>
      <c r="J17" s="183"/>
    </row>
    <row r="18" spans="1:10" ht="11.25">
      <c r="A18" s="185"/>
      <c r="B18" s="186" t="s">
        <v>95</v>
      </c>
      <c r="C18" s="187"/>
      <c r="D18" s="188"/>
      <c r="E18" s="189"/>
      <c r="F18" s="189"/>
      <c r="G18" s="189"/>
      <c r="H18" s="189"/>
      <c r="I18" s="189"/>
      <c r="J18" s="190"/>
    </row>
    <row r="19" spans="1:10" ht="11.25">
      <c r="A19" s="174"/>
      <c r="B19" s="169" t="s">
        <v>96</v>
      </c>
      <c r="C19" s="170"/>
      <c r="D19" s="171"/>
      <c r="E19" s="172"/>
      <c r="F19" s="172"/>
      <c r="G19" s="172"/>
      <c r="H19" s="172"/>
      <c r="I19" s="172"/>
      <c r="J19" s="173"/>
    </row>
    <row r="20" spans="1:10" ht="11.25">
      <c r="A20" s="174"/>
      <c r="B20" s="169" t="s">
        <v>97</v>
      </c>
      <c r="C20" s="170"/>
      <c r="D20" s="171"/>
      <c r="E20" s="172"/>
      <c r="F20" s="172"/>
      <c r="G20" s="172"/>
      <c r="H20" s="172"/>
      <c r="I20" s="172"/>
      <c r="J20" s="173"/>
    </row>
    <row r="21" spans="1:10" ht="17.25" customHeight="1">
      <c r="A21" s="585" t="s">
        <v>105</v>
      </c>
      <c r="B21" s="175" t="s">
        <v>106</v>
      </c>
      <c r="C21" s="586" t="s">
        <v>61</v>
      </c>
      <c r="D21" s="168">
        <v>2006</v>
      </c>
      <c r="E21" s="176">
        <f>J21+I21+H21+G21</f>
        <v>847500</v>
      </c>
      <c r="F21" s="176">
        <f>SUM(F22:F26)</f>
        <v>0</v>
      </c>
      <c r="G21" s="176">
        <f>SUM(G22:G26)</f>
        <v>847500</v>
      </c>
      <c r="H21" s="176"/>
      <c r="I21" s="165"/>
      <c r="J21" s="165"/>
    </row>
    <row r="22" spans="1:10" ht="11.25">
      <c r="A22" s="585"/>
      <c r="B22" s="165" t="s">
        <v>100</v>
      </c>
      <c r="C22" s="585"/>
      <c r="D22" s="174"/>
      <c r="E22" s="167">
        <f>SUM(F22:J22)</f>
        <v>0</v>
      </c>
      <c r="F22" s="167"/>
      <c r="G22" s="167"/>
      <c r="H22" s="167"/>
      <c r="I22" s="165"/>
      <c r="J22" s="165"/>
    </row>
    <row r="23" spans="1:10" ht="11.25">
      <c r="A23" s="585"/>
      <c r="B23" s="165" t="s">
        <v>101</v>
      </c>
      <c r="C23" s="585"/>
      <c r="D23" s="174"/>
      <c r="E23" s="167">
        <f>SUM(F23:J23)</f>
        <v>0</v>
      </c>
      <c r="F23" s="167"/>
      <c r="G23" s="167"/>
      <c r="H23" s="167"/>
      <c r="I23" s="165"/>
      <c r="J23" s="165"/>
    </row>
    <row r="24" spans="1:10" ht="11.25">
      <c r="A24" s="585"/>
      <c r="B24" s="165" t="s">
        <v>102</v>
      </c>
      <c r="C24" s="177"/>
      <c r="D24" s="174"/>
      <c r="E24" s="167">
        <f>SUM(F24:J24)</f>
        <v>270776</v>
      </c>
      <c r="F24" s="167"/>
      <c r="G24" s="167">
        <v>270776</v>
      </c>
      <c r="H24" s="167"/>
      <c r="I24" s="165"/>
      <c r="J24" s="165"/>
    </row>
    <row r="25" spans="1:10" ht="11.25">
      <c r="A25" s="585"/>
      <c r="B25" s="165" t="s">
        <v>107</v>
      </c>
      <c r="C25" s="177"/>
      <c r="D25" s="174"/>
      <c r="E25" s="167">
        <f>SUM(F25:J25)</f>
        <v>576724</v>
      </c>
      <c r="F25" s="167"/>
      <c r="G25" s="167">
        <v>576724</v>
      </c>
      <c r="H25" s="167"/>
      <c r="I25" s="165"/>
      <c r="J25" s="165"/>
    </row>
    <row r="26" spans="1:10" ht="12" thickBot="1">
      <c r="A26" s="585"/>
      <c r="B26" s="183" t="s">
        <v>104</v>
      </c>
      <c r="C26" s="177"/>
      <c r="D26" s="174"/>
      <c r="E26" s="184"/>
      <c r="F26" s="184"/>
      <c r="G26" s="184"/>
      <c r="H26" s="184"/>
      <c r="I26" s="183"/>
      <c r="J26" s="183"/>
    </row>
    <row r="27" spans="1:10" ht="11.25">
      <c r="A27" s="185"/>
      <c r="B27" s="186" t="s">
        <v>95</v>
      </c>
      <c r="C27" s="187"/>
      <c r="D27" s="188"/>
      <c r="E27" s="189"/>
      <c r="F27" s="189"/>
      <c r="G27" s="189"/>
      <c r="H27" s="189"/>
      <c r="I27" s="189"/>
      <c r="J27" s="190"/>
    </row>
    <row r="28" spans="1:10" ht="11.25">
      <c r="A28" s="174"/>
      <c r="B28" s="169" t="s">
        <v>96</v>
      </c>
      <c r="C28" s="170"/>
      <c r="D28" s="171"/>
      <c r="E28" s="172"/>
      <c r="F28" s="172"/>
      <c r="G28" s="172"/>
      <c r="H28" s="172"/>
      <c r="I28" s="172"/>
      <c r="J28" s="173"/>
    </row>
    <row r="29" spans="1:10" ht="11.25">
      <c r="A29" s="174"/>
      <c r="B29" s="169" t="s">
        <v>97</v>
      </c>
      <c r="C29" s="170"/>
      <c r="D29" s="171"/>
      <c r="E29" s="172"/>
      <c r="F29" s="172"/>
      <c r="G29" s="172"/>
      <c r="H29" s="172"/>
      <c r="I29" s="172"/>
      <c r="J29" s="173"/>
    </row>
    <row r="30" spans="1:10" ht="33.75">
      <c r="A30" s="174"/>
      <c r="B30" s="175" t="s">
        <v>119</v>
      </c>
      <c r="C30" s="586" t="s">
        <v>61</v>
      </c>
      <c r="D30" s="168" t="s">
        <v>121</v>
      </c>
      <c r="E30" s="176">
        <f>J30+I30+H30+G30+F30</f>
        <v>118559</v>
      </c>
      <c r="F30" s="176">
        <f>SUM(F31:F35)</f>
        <v>112698</v>
      </c>
      <c r="G30" s="176">
        <f>SUM(G31:G35)</f>
        <v>5861</v>
      </c>
      <c r="H30" s="176"/>
      <c r="I30" s="165"/>
      <c r="J30" s="165"/>
    </row>
    <row r="31" spans="1:10" ht="12" thickBot="1">
      <c r="A31" s="591" t="s">
        <v>111</v>
      </c>
      <c r="B31" s="165" t="s">
        <v>100</v>
      </c>
      <c r="C31" s="585"/>
      <c r="D31" s="174">
        <v>2006</v>
      </c>
      <c r="E31" s="167">
        <f>SUM(F31:J31)</f>
        <v>12000</v>
      </c>
      <c r="F31" s="167">
        <v>12000</v>
      </c>
      <c r="G31" s="167"/>
      <c r="H31" s="167"/>
      <c r="I31" s="165"/>
      <c r="J31" s="165"/>
    </row>
    <row r="32" spans="1:10" ht="12" thickBot="1">
      <c r="A32" s="592"/>
      <c r="B32" s="165" t="s">
        <v>101</v>
      </c>
      <c r="C32" s="177"/>
      <c r="D32" s="174"/>
      <c r="E32" s="167">
        <f>SUM(F32:J32)</f>
        <v>0</v>
      </c>
      <c r="F32" s="167"/>
      <c r="G32" s="167"/>
      <c r="H32" s="167"/>
      <c r="I32" s="165"/>
      <c r="J32" s="165"/>
    </row>
    <row r="33" spans="1:10" ht="12" thickBot="1">
      <c r="A33" s="592"/>
      <c r="B33" s="165" t="s">
        <v>102</v>
      </c>
      <c r="C33" s="177"/>
      <c r="D33" s="174"/>
      <c r="E33" s="167">
        <f>SUM(F33:J33)</f>
        <v>26640</v>
      </c>
      <c r="F33" s="167">
        <v>25174</v>
      </c>
      <c r="G33" s="167">
        <v>1466</v>
      </c>
      <c r="H33" s="167"/>
      <c r="I33" s="165"/>
      <c r="J33" s="165"/>
    </row>
    <row r="34" spans="1:10" ht="12" thickBot="1">
      <c r="A34" s="592"/>
      <c r="B34" s="165" t="s">
        <v>107</v>
      </c>
      <c r="C34" s="177"/>
      <c r="D34" s="174"/>
      <c r="E34" s="167">
        <f>SUM(F34:J34)</f>
        <v>79919</v>
      </c>
      <c r="F34" s="167">
        <v>75524</v>
      </c>
      <c r="G34" s="167">
        <v>4395</v>
      </c>
      <c r="H34" s="167"/>
      <c r="I34" s="165"/>
      <c r="J34" s="165"/>
    </row>
    <row r="35" spans="1:10" ht="12" thickBot="1">
      <c r="A35" s="592"/>
      <c r="B35" s="203" t="s">
        <v>104</v>
      </c>
      <c r="C35" s="204"/>
      <c r="D35" s="198"/>
      <c r="E35" s="205"/>
      <c r="F35" s="205"/>
      <c r="G35" s="205"/>
      <c r="H35" s="205"/>
      <c r="I35" s="203"/>
      <c r="J35" s="203"/>
    </row>
    <row r="36" spans="1:10" ht="11.25">
      <c r="A36" s="185"/>
      <c r="B36" s="186" t="s">
        <v>95</v>
      </c>
      <c r="C36" s="187"/>
      <c r="D36" s="188"/>
      <c r="E36" s="189"/>
      <c r="F36" s="189"/>
      <c r="G36" s="189"/>
      <c r="H36" s="189"/>
      <c r="I36" s="189"/>
      <c r="J36" s="190"/>
    </row>
    <row r="37" spans="1:10" ht="11.25">
      <c r="A37" s="174"/>
      <c r="B37" s="169" t="s">
        <v>96</v>
      </c>
      <c r="C37" s="170"/>
      <c r="D37" s="171"/>
      <c r="E37" s="172"/>
      <c r="F37" s="172"/>
      <c r="G37" s="172"/>
      <c r="H37" s="172"/>
      <c r="I37" s="172"/>
      <c r="J37" s="173"/>
    </row>
    <row r="38" spans="1:10" ht="11.25">
      <c r="A38" s="178"/>
      <c r="B38" s="169" t="s">
        <v>97</v>
      </c>
      <c r="C38" s="170"/>
      <c r="D38" s="171"/>
      <c r="E38" s="172"/>
      <c r="F38" s="172"/>
      <c r="G38" s="172"/>
      <c r="H38" s="172"/>
      <c r="I38" s="172"/>
      <c r="J38" s="173"/>
    </row>
    <row r="39" spans="1:10" ht="27.75" customHeight="1">
      <c r="A39" s="168"/>
      <c r="B39" s="175" t="s">
        <v>120</v>
      </c>
      <c r="C39" s="163" t="s">
        <v>61</v>
      </c>
      <c r="D39" s="163">
        <v>2004</v>
      </c>
      <c r="E39" s="176">
        <f>J39+I39+H39+G39+F39</f>
        <v>506345</v>
      </c>
      <c r="F39" s="176">
        <f>SUM(F40:F44)</f>
        <v>481580</v>
      </c>
      <c r="G39" s="176">
        <f>SUM(G40:G44)</f>
        <v>24765</v>
      </c>
      <c r="H39" s="176"/>
      <c r="I39" s="165"/>
      <c r="J39" s="165"/>
    </row>
    <row r="40" spans="1:10" ht="15.75" customHeight="1">
      <c r="A40" s="585" t="s">
        <v>115</v>
      </c>
      <c r="B40" s="165" t="s">
        <v>100</v>
      </c>
      <c r="C40" s="589"/>
      <c r="D40" s="168">
        <v>2006</v>
      </c>
      <c r="E40" s="167">
        <f>SUM(F40:J40)</f>
        <v>44000</v>
      </c>
      <c r="F40" s="167">
        <v>44000</v>
      </c>
      <c r="G40" s="167"/>
      <c r="H40" s="167"/>
      <c r="I40" s="165"/>
      <c r="J40" s="165"/>
    </row>
    <row r="41" spans="1:10" ht="11.25">
      <c r="A41" s="585"/>
      <c r="B41" s="165" t="s">
        <v>101</v>
      </c>
      <c r="C41" s="589"/>
      <c r="D41" s="174"/>
      <c r="E41" s="167">
        <f>SUM(F41:J41)</f>
        <v>0</v>
      </c>
      <c r="F41" s="167"/>
      <c r="G41" s="167"/>
      <c r="H41" s="167"/>
      <c r="I41" s="165"/>
      <c r="J41" s="165"/>
    </row>
    <row r="42" spans="1:10" ht="11.25">
      <c r="A42" s="585"/>
      <c r="B42" s="165" t="s">
        <v>102</v>
      </c>
      <c r="C42" s="589"/>
      <c r="D42" s="174"/>
      <c r="E42" s="167">
        <f>SUM(F42:J42)</f>
        <v>147719</v>
      </c>
      <c r="F42" s="167">
        <v>139807</v>
      </c>
      <c r="G42" s="167">
        <v>7912</v>
      </c>
      <c r="H42" s="167"/>
      <c r="I42" s="165"/>
      <c r="J42" s="165"/>
    </row>
    <row r="43" spans="1:10" ht="11.25">
      <c r="A43" s="585"/>
      <c r="B43" s="165" t="s">
        <v>107</v>
      </c>
      <c r="C43" s="589"/>
      <c r="D43" s="174"/>
      <c r="E43" s="167">
        <f>SUM(F43:J43)</f>
        <v>314626</v>
      </c>
      <c r="F43" s="167">
        <v>297773</v>
      </c>
      <c r="G43" s="167">
        <v>16853</v>
      </c>
      <c r="H43" s="167"/>
      <c r="I43" s="165"/>
      <c r="J43" s="165"/>
    </row>
    <row r="44" spans="1:10" ht="12" thickBot="1">
      <c r="A44" s="591"/>
      <c r="B44" s="183" t="s">
        <v>104</v>
      </c>
      <c r="C44" s="590"/>
      <c r="D44" s="174"/>
      <c r="E44" s="184"/>
      <c r="F44" s="184"/>
      <c r="G44" s="184"/>
      <c r="H44" s="184"/>
      <c r="I44" s="183"/>
      <c r="J44" s="183"/>
    </row>
    <row r="45" spans="1:10" ht="11.25">
      <c r="A45" s="174"/>
      <c r="B45" s="186" t="s">
        <v>95</v>
      </c>
      <c r="C45" s="187"/>
      <c r="D45" s="188"/>
      <c r="E45" s="189"/>
      <c r="F45" s="189"/>
      <c r="G45" s="189"/>
      <c r="H45" s="189"/>
      <c r="I45" s="189"/>
      <c r="J45" s="190"/>
    </row>
    <row r="46" spans="1:10" ht="11.25">
      <c r="A46" s="174"/>
      <c r="B46" s="169" t="s">
        <v>96</v>
      </c>
      <c r="C46" s="170"/>
      <c r="D46" s="171"/>
      <c r="E46" s="172"/>
      <c r="F46" s="172"/>
      <c r="G46" s="172"/>
      <c r="H46" s="172"/>
      <c r="I46" s="172"/>
      <c r="J46" s="173"/>
    </row>
    <row r="47" spans="1:10" ht="11.25">
      <c r="A47" s="174"/>
      <c r="B47" s="169" t="s">
        <v>97</v>
      </c>
      <c r="C47" s="170"/>
      <c r="D47" s="171"/>
      <c r="E47" s="172"/>
      <c r="F47" s="172"/>
      <c r="G47" s="172"/>
      <c r="H47" s="172"/>
      <c r="I47" s="172"/>
      <c r="J47" s="173"/>
    </row>
    <row r="48" spans="1:10" ht="33.75">
      <c r="A48" s="174"/>
      <c r="B48" s="175" t="s">
        <v>428</v>
      </c>
      <c r="C48" s="163" t="s">
        <v>61</v>
      </c>
      <c r="D48" s="163" t="s">
        <v>30</v>
      </c>
      <c r="E48" s="176">
        <f>J48+I48+H48+G48+F48</f>
        <v>65202</v>
      </c>
      <c r="F48" s="176">
        <f>SUM(F49:F53)</f>
        <v>0</v>
      </c>
      <c r="G48" s="176">
        <f>SUM(G49:G53)</f>
        <v>19560</v>
      </c>
      <c r="H48" s="176">
        <f>SUM(H49:H53)</f>
        <v>45642</v>
      </c>
      <c r="I48" s="165"/>
      <c r="J48" s="165"/>
    </row>
    <row r="49" spans="1:10" ht="11.25">
      <c r="A49" s="174"/>
      <c r="B49" s="165" t="s">
        <v>100</v>
      </c>
      <c r="C49" s="589"/>
      <c r="D49" s="168"/>
      <c r="E49" s="167">
        <f>SUM(F49:J49)</f>
        <v>0</v>
      </c>
      <c r="F49" s="167"/>
      <c r="G49" s="167"/>
      <c r="H49" s="167"/>
      <c r="I49" s="165"/>
      <c r="J49" s="165"/>
    </row>
    <row r="50" spans="1:10" ht="11.25">
      <c r="A50" s="174"/>
      <c r="B50" s="165" t="s">
        <v>101</v>
      </c>
      <c r="C50" s="589"/>
      <c r="D50" s="174"/>
      <c r="E50" s="167">
        <f>SUM(F50:J50)</f>
        <v>0</v>
      </c>
      <c r="F50" s="167"/>
      <c r="G50" s="167"/>
      <c r="H50" s="167"/>
      <c r="I50" s="165"/>
      <c r="J50" s="165"/>
    </row>
    <row r="51" spans="1:10" ht="11.25">
      <c r="A51" s="174"/>
      <c r="B51" s="165" t="s">
        <v>102</v>
      </c>
      <c r="C51" s="589"/>
      <c r="D51" s="174"/>
      <c r="E51" s="167">
        <f>SUM(F51:J51)</f>
        <v>16301</v>
      </c>
      <c r="F51" s="167"/>
      <c r="G51" s="167">
        <v>4890</v>
      </c>
      <c r="H51" s="167">
        <v>11411</v>
      </c>
      <c r="I51" s="165"/>
      <c r="J51" s="165"/>
    </row>
    <row r="52" spans="1:10" ht="11.25">
      <c r="A52" s="174"/>
      <c r="B52" s="165" t="s">
        <v>107</v>
      </c>
      <c r="C52" s="589"/>
      <c r="D52" s="174"/>
      <c r="E52" s="167">
        <f>SUM(F52:J52)</f>
        <v>48901</v>
      </c>
      <c r="F52" s="167"/>
      <c r="G52" s="167">
        <v>14670</v>
      </c>
      <c r="H52" s="167">
        <v>34231</v>
      </c>
      <c r="I52" s="165"/>
      <c r="J52" s="165"/>
    </row>
    <row r="53" spans="1:10" ht="12" thickBot="1">
      <c r="A53" s="174"/>
      <c r="B53" s="183" t="s">
        <v>104</v>
      </c>
      <c r="C53" s="590"/>
      <c r="D53" s="174"/>
      <c r="E53" s="184"/>
      <c r="F53" s="184"/>
      <c r="G53" s="184"/>
      <c r="H53" s="184"/>
      <c r="I53" s="183"/>
      <c r="J53" s="183"/>
    </row>
    <row r="54" spans="1:10" ht="11.25">
      <c r="A54" s="174"/>
      <c r="B54" s="186" t="s">
        <v>95</v>
      </c>
      <c r="C54" s="187"/>
      <c r="D54" s="188"/>
      <c r="E54" s="189"/>
      <c r="F54" s="189"/>
      <c r="G54" s="189"/>
      <c r="H54" s="189"/>
      <c r="I54" s="189"/>
      <c r="J54" s="190"/>
    </row>
    <row r="55" spans="1:10" ht="11.25">
      <c r="A55" s="174"/>
      <c r="B55" s="169" t="s">
        <v>96</v>
      </c>
      <c r="C55" s="170"/>
      <c r="D55" s="171"/>
      <c r="E55" s="172"/>
      <c r="F55" s="172"/>
      <c r="G55" s="172"/>
      <c r="H55" s="172"/>
      <c r="I55" s="172"/>
      <c r="J55" s="173"/>
    </row>
    <row r="56" spans="1:10" ht="11.25">
      <c r="A56" s="174"/>
      <c r="B56" s="169" t="s">
        <v>97</v>
      </c>
      <c r="C56" s="170"/>
      <c r="D56" s="171"/>
      <c r="E56" s="172"/>
      <c r="F56" s="172"/>
      <c r="G56" s="172"/>
      <c r="H56" s="172"/>
      <c r="I56" s="172"/>
      <c r="J56" s="173"/>
    </row>
    <row r="57" spans="1:10" ht="33.75">
      <c r="A57" s="174"/>
      <c r="B57" s="175" t="s">
        <v>429</v>
      </c>
      <c r="C57" s="163" t="s">
        <v>61</v>
      </c>
      <c r="D57" s="163" t="s">
        <v>30</v>
      </c>
      <c r="E57" s="176">
        <f>J57+I57+H57+G57+F57</f>
        <v>582000</v>
      </c>
      <c r="F57" s="176">
        <f>SUM(F58:F62)</f>
        <v>0</v>
      </c>
      <c r="G57" s="176">
        <f>SUM(G58:G62)</f>
        <v>232800</v>
      </c>
      <c r="H57" s="176">
        <f>SUM(H58:H62)</f>
        <v>349200</v>
      </c>
      <c r="I57" s="165"/>
      <c r="J57" s="165"/>
    </row>
    <row r="58" spans="1:10" ht="11.25">
      <c r="A58" s="174"/>
      <c r="B58" s="165" t="s">
        <v>100</v>
      </c>
      <c r="C58" s="589"/>
      <c r="D58" s="168"/>
      <c r="E58" s="167">
        <f>SUM(F58:J58)</f>
        <v>0</v>
      </c>
      <c r="F58" s="167"/>
      <c r="G58" s="167"/>
      <c r="H58" s="167"/>
      <c r="I58" s="165"/>
      <c r="J58" s="165"/>
    </row>
    <row r="59" spans="1:10" ht="11.25">
      <c r="A59" s="174"/>
      <c r="B59" s="165" t="s">
        <v>101</v>
      </c>
      <c r="C59" s="589"/>
      <c r="D59" s="174"/>
      <c r="E59" s="167">
        <f>SUM(F59:J59)</f>
        <v>0</v>
      </c>
      <c r="F59" s="167"/>
      <c r="G59" s="167"/>
      <c r="H59" s="167"/>
      <c r="I59" s="165"/>
      <c r="J59" s="165"/>
    </row>
    <row r="60" spans="1:10" ht="11.25">
      <c r="A60" s="174"/>
      <c r="B60" s="165" t="s">
        <v>102</v>
      </c>
      <c r="C60" s="589"/>
      <c r="D60" s="174"/>
      <c r="E60" s="167">
        <f>SUM(F60:J60)</f>
        <v>187171</v>
      </c>
      <c r="F60" s="167"/>
      <c r="G60" s="167">
        <v>74868</v>
      </c>
      <c r="H60" s="167">
        <v>112303</v>
      </c>
      <c r="I60" s="165"/>
      <c r="J60" s="165"/>
    </row>
    <row r="61" spans="1:10" ht="11.25">
      <c r="A61" s="174"/>
      <c r="B61" s="165" t="s">
        <v>107</v>
      </c>
      <c r="C61" s="589"/>
      <c r="D61" s="174"/>
      <c r="E61" s="167">
        <f>SUM(F61:J61)</f>
        <v>394829</v>
      </c>
      <c r="F61" s="167"/>
      <c r="G61" s="167">
        <v>157932</v>
      </c>
      <c r="H61" s="167">
        <v>236897</v>
      </c>
      <c r="I61" s="165"/>
      <c r="J61" s="165"/>
    </row>
    <row r="62" spans="1:10" ht="12" thickBot="1">
      <c r="A62" s="174"/>
      <c r="B62" s="183" t="s">
        <v>104</v>
      </c>
      <c r="C62" s="590"/>
      <c r="D62" s="174"/>
      <c r="E62" s="184"/>
      <c r="F62" s="184"/>
      <c r="G62" s="184"/>
      <c r="H62" s="184"/>
      <c r="I62" s="183"/>
      <c r="J62" s="183"/>
    </row>
    <row r="63" spans="1:10" ht="11.25">
      <c r="A63" s="185"/>
      <c r="B63" s="186" t="s">
        <v>95</v>
      </c>
      <c r="C63" s="187"/>
      <c r="D63" s="187"/>
      <c r="E63" s="187"/>
      <c r="F63" s="191"/>
      <c r="G63" s="192"/>
      <c r="H63" s="193"/>
      <c r="I63" s="192"/>
      <c r="J63" s="192"/>
    </row>
    <row r="64" spans="1:10" ht="11.25">
      <c r="A64" s="174"/>
      <c r="B64" s="169" t="s">
        <v>108</v>
      </c>
      <c r="C64" s="170"/>
      <c r="D64" s="170"/>
      <c r="E64" s="170"/>
      <c r="F64" s="180"/>
      <c r="G64" s="165"/>
      <c r="H64" s="167"/>
      <c r="I64" s="165"/>
      <c r="J64" s="165"/>
    </row>
    <row r="65" spans="1:10" ht="11.25">
      <c r="A65" s="174"/>
      <c r="B65" s="169" t="s">
        <v>109</v>
      </c>
      <c r="C65" s="170"/>
      <c r="D65" s="170"/>
      <c r="E65" s="170"/>
      <c r="F65" s="180"/>
      <c r="G65" s="165"/>
      <c r="H65" s="167"/>
      <c r="I65" s="165"/>
      <c r="J65" s="165"/>
    </row>
    <row r="66" spans="1:10" ht="11.25">
      <c r="A66" s="174"/>
      <c r="B66" s="169" t="s">
        <v>110</v>
      </c>
      <c r="C66" s="170"/>
      <c r="D66" s="170"/>
      <c r="E66" s="170"/>
      <c r="F66" s="180"/>
      <c r="G66" s="165"/>
      <c r="H66" s="167"/>
      <c r="I66" s="165"/>
      <c r="J66" s="165"/>
    </row>
    <row r="67" spans="1:10" ht="33" customHeight="1">
      <c r="A67" s="174" t="s">
        <v>117</v>
      </c>
      <c r="B67" s="175" t="s">
        <v>112</v>
      </c>
      <c r="C67" s="586" t="s">
        <v>113</v>
      </c>
      <c r="D67" s="181">
        <v>2006</v>
      </c>
      <c r="E67" s="176">
        <f>J67+I67+H67+G67</f>
        <v>125962</v>
      </c>
      <c r="F67" s="176"/>
      <c r="G67" s="176">
        <f>SUM(G68:G72)</f>
        <v>68500</v>
      </c>
      <c r="H67" s="176">
        <f>SUM(H68:H72)</f>
        <v>57462</v>
      </c>
      <c r="I67" s="165"/>
      <c r="J67" s="165"/>
    </row>
    <row r="68" spans="1:10" ht="11.25">
      <c r="A68" s="174"/>
      <c r="B68" s="165" t="s">
        <v>100</v>
      </c>
      <c r="C68" s="588"/>
      <c r="D68" s="179"/>
      <c r="E68" s="182">
        <f>SUM(F68:J68)</f>
        <v>18894</v>
      </c>
      <c r="F68" s="182"/>
      <c r="G68" s="167">
        <v>10275</v>
      </c>
      <c r="H68" s="167">
        <v>8619</v>
      </c>
      <c r="I68" s="165"/>
      <c r="J68" s="165"/>
    </row>
    <row r="69" spans="1:10" ht="11.25">
      <c r="A69" s="174"/>
      <c r="B69" s="165" t="s">
        <v>101</v>
      </c>
      <c r="C69" s="183"/>
      <c r="D69" s="183"/>
      <c r="E69" s="182">
        <f>SUM(F69:J69)</f>
        <v>0</v>
      </c>
      <c r="F69" s="167"/>
      <c r="G69" s="167"/>
      <c r="H69" s="167"/>
      <c r="I69" s="165"/>
      <c r="J69" s="165"/>
    </row>
    <row r="70" spans="1:10" ht="11.25">
      <c r="A70" s="174"/>
      <c r="B70" s="165" t="s">
        <v>114</v>
      </c>
      <c r="C70" s="179"/>
      <c r="D70" s="179"/>
      <c r="E70" s="182">
        <f>SUM(F70:J70)</f>
        <v>12596</v>
      </c>
      <c r="F70" s="182"/>
      <c r="G70" s="167">
        <v>6850</v>
      </c>
      <c r="H70" s="167">
        <v>5746</v>
      </c>
      <c r="I70" s="165"/>
      <c r="J70" s="165"/>
    </row>
    <row r="71" spans="1:10" ht="11.25">
      <c r="A71" s="174"/>
      <c r="B71" s="165" t="s">
        <v>103</v>
      </c>
      <c r="C71" s="183"/>
      <c r="D71" s="183"/>
      <c r="E71" s="182">
        <f>SUM(F71:J71)</f>
        <v>94472</v>
      </c>
      <c r="F71" s="167"/>
      <c r="G71" s="167">
        <v>51375</v>
      </c>
      <c r="H71" s="167">
        <v>43097</v>
      </c>
      <c r="I71" s="165"/>
      <c r="J71" s="165"/>
    </row>
    <row r="72" spans="1:10" ht="11.25">
      <c r="A72" s="178"/>
      <c r="B72" s="165" t="s">
        <v>104</v>
      </c>
      <c r="C72" s="179"/>
      <c r="D72" s="179"/>
      <c r="E72" s="182"/>
      <c r="F72" s="182"/>
      <c r="G72" s="167"/>
      <c r="H72" s="167"/>
      <c r="I72" s="165"/>
      <c r="J72" s="165"/>
    </row>
    <row r="73" spans="1:10" ht="11.25">
      <c r="A73" s="168"/>
      <c r="B73" s="216" t="s">
        <v>153</v>
      </c>
      <c r="C73" s="506"/>
      <c r="D73" s="507"/>
      <c r="E73" s="219"/>
      <c r="F73" s="220"/>
      <c r="G73" s="202"/>
      <c r="H73" s="202"/>
      <c r="I73" s="200"/>
      <c r="J73" s="200"/>
    </row>
    <row r="74" spans="1:10" ht="11.25">
      <c r="A74" s="174"/>
      <c r="B74" s="216" t="s">
        <v>154</v>
      </c>
      <c r="C74" s="217"/>
      <c r="D74" s="218"/>
      <c r="E74" s="219"/>
      <c r="F74" s="220"/>
      <c r="G74" s="202"/>
      <c r="H74" s="202"/>
      <c r="I74" s="200"/>
      <c r="J74" s="200"/>
    </row>
    <row r="75" spans="1:10" ht="12.75" customHeight="1">
      <c r="A75" s="174" t="s">
        <v>123</v>
      </c>
      <c r="B75" s="221" t="s">
        <v>155</v>
      </c>
      <c r="C75" s="593" t="s">
        <v>156</v>
      </c>
      <c r="D75" s="595" t="s">
        <v>20</v>
      </c>
      <c r="E75" s="222">
        <f>SUM(F75:J75)</f>
        <v>1025297</v>
      </c>
      <c r="F75" s="223">
        <f>SUM(F76:F78)</f>
        <v>1020697</v>
      </c>
      <c r="G75" s="222">
        <f>SUM(G76:G78)</f>
        <v>4600</v>
      </c>
      <c r="H75" s="202"/>
      <c r="I75" s="200"/>
      <c r="J75" s="200"/>
    </row>
    <row r="76" spans="1:10" ht="11.25">
      <c r="A76" s="174"/>
      <c r="B76" s="221" t="s">
        <v>116</v>
      </c>
      <c r="C76" s="594"/>
      <c r="D76" s="596"/>
      <c r="E76" s="202">
        <f>SUM(F76:J76)</f>
        <v>4600</v>
      </c>
      <c r="F76" s="220"/>
      <c r="G76" s="202">
        <v>4600</v>
      </c>
      <c r="H76" s="202"/>
      <c r="I76" s="200"/>
      <c r="J76" s="200"/>
    </row>
    <row r="77" spans="1:10" ht="11.25">
      <c r="A77" s="174"/>
      <c r="B77" s="221" t="s">
        <v>157</v>
      </c>
      <c r="C77" s="224"/>
      <c r="D77" s="225"/>
      <c r="E77" s="202">
        <f>SUM(F77:J77)</f>
        <v>279671</v>
      </c>
      <c r="F77" s="202">
        <v>279671</v>
      </c>
      <c r="G77" s="202"/>
      <c r="H77" s="202"/>
      <c r="I77" s="200"/>
      <c r="J77" s="200"/>
    </row>
    <row r="78" spans="1:10" ht="12" thickBot="1">
      <c r="A78" s="174"/>
      <c r="B78" s="237" t="s">
        <v>158</v>
      </c>
      <c r="C78" s="224"/>
      <c r="D78" s="225"/>
      <c r="E78" s="238">
        <f>SUM(F78:J78)</f>
        <v>741026</v>
      </c>
      <c r="F78" s="238">
        <v>741026</v>
      </c>
      <c r="G78" s="238"/>
      <c r="H78" s="238"/>
      <c r="I78" s="201"/>
      <c r="J78" s="201"/>
    </row>
    <row r="79" spans="1:10" ht="11.25">
      <c r="A79" s="185"/>
      <c r="B79" s="230" t="s">
        <v>153</v>
      </c>
      <c r="C79" s="231"/>
      <c r="D79" s="232"/>
      <c r="E79" s="233"/>
      <c r="F79" s="234"/>
      <c r="G79" s="235"/>
      <c r="H79" s="235"/>
      <c r="I79" s="236"/>
      <c r="J79" s="236"/>
    </row>
    <row r="80" spans="1:10" ht="11.25">
      <c r="A80" s="174"/>
      <c r="B80" s="216" t="s">
        <v>159</v>
      </c>
      <c r="C80" s="217"/>
      <c r="D80" s="218"/>
      <c r="E80" s="219"/>
      <c r="F80" s="220"/>
      <c r="G80" s="202"/>
      <c r="H80" s="202"/>
      <c r="I80" s="200"/>
      <c r="J80" s="200"/>
    </row>
    <row r="81" spans="1:10" ht="22.5">
      <c r="A81" s="174" t="s">
        <v>124</v>
      </c>
      <c r="B81" s="221" t="s">
        <v>160</v>
      </c>
      <c r="C81" s="226" t="s">
        <v>156</v>
      </c>
      <c r="D81" s="227" t="s">
        <v>20</v>
      </c>
      <c r="E81" s="222">
        <f>SUM(E82:E84)</f>
        <v>569423</v>
      </c>
      <c r="F81" s="222">
        <f>SUM(F82:F84)</f>
        <v>564823</v>
      </c>
      <c r="G81" s="222">
        <f>SUM(G82:G84)</f>
        <v>4600</v>
      </c>
      <c r="H81" s="202"/>
      <c r="I81" s="200"/>
      <c r="J81" s="200"/>
    </row>
    <row r="82" spans="1:10" ht="11.25">
      <c r="A82" s="174"/>
      <c r="B82" s="221" t="s">
        <v>116</v>
      </c>
      <c r="C82" s="228"/>
      <c r="D82" s="229"/>
      <c r="E82" s="202">
        <f>SUM(F82:J82)</f>
        <v>4600</v>
      </c>
      <c r="F82" s="220"/>
      <c r="G82" s="202">
        <v>4600</v>
      </c>
      <c r="H82" s="202"/>
      <c r="I82" s="200"/>
      <c r="J82" s="200"/>
    </row>
    <row r="83" spans="1:10" ht="11.25">
      <c r="A83" s="174"/>
      <c r="B83" s="221" t="s">
        <v>157</v>
      </c>
      <c r="C83" s="228"/>
      <c r="D83" s="229"/>
      <c r="E83" s="202">
        <f>SUM(F83:J83)</f>
        <v>148548</v>
      </c>
      <c r="F83" s="202">
        <v>148548</v>
      </c>
      <c r="G83" s="202"/>
      <c r="H83" s="202"/>
      <c r="I83" s="200"/>
      <c r="J83" s="200"/>
    </row>
    <row r="84" spans="1:10" ht="12" thickBot="1">
      <c r="A84" s="174"/>
      <c r="B84" s="237" t="s">
        <v>158</v>
      </c>
      <c r="C84" s="228"/>
      <c r="D84" s="229"/>
      <c r="E84" s="238">
        <f>SUM(F84:J84)</f>
        <v>416275</v>
      </c>
      <c r="F84" s="238">
        <v>416275</v>
      </c>
      <c r="G84" s="238"/>
      <c r="H84" s="238"/>
      <c r="I84" s="201"/>
      <c r="J84" s="201"/>
    </row>
    <row r="85" spans="1:10" ht="13.5" thickBot="1">
      <c r="A85" s="386"/>
      <c r="B85" s="194" t="s">
        <v>118</v>
      </c>
      <c r="C85" s="194"/>
      <c r="D85" s="194"/>
      <c r="E85" s="387">
        <f>E8</f>
        <v>3942288</v>
      </c>
      <c r="F85" s="387">
        <f>F8</f>
        <v>2179798</v>
      </c>
      <c r="G85" s="387">
        <f>G8</f>
        <v>1310186</v>
      </c>
      <c r="H85" s="387">
        <f>H8</f>
        <v>452304</v>
      </c>
      <c r="I85" s="387">
        <f>I8</f>
        <v>0</v>
      </c>
      <c r="J85" s="195"/>
    </row>
    <row r="87" spans="1:10" ht="36.75" customHeight="1">
      <c r="A87" s="587"/>
      <c r="B87" s="587"/>
      <c r="C87" s="587"/>
      <c r="D87" s="587"/>
      <c r="E87" s="587"/>
      <c r="F87" s="587"/>
      <c r="G87" s="587"/>
      <c r="H87" s="587"/>
      <c r="I87" s="587"/>
      <c r="J87" s="587"/>
    </row>
  </sheetData>
  <mergeCells count="23">
    <mergeCell ref="A87:J87"/>
    <mergeCell ref="C67:C68"/>
    <mergeCell ref="C40:C44"/>
    <mergeCell ref="C30:C31"/>
    <mergeCell ref="A31:A35"/>
    <mergeCell ref="A40:A44"/>
    <mergeCell ref="C49:C53"/>
    <mergeCell ref="C58:C62"/>
    <mergeCell ref="C75:C76"/>
    <mergeCell ref="D75:D76"/>
    <mergeCell ref="A12:A17"/>
    <mergeCell ref="C12:C13"/>
    <mergeCell ref="A21:A26"/>
    <mergeCell ref="C21:C23"/>
    <mergeCell ref="B5:J5"/>
    <mergeCell ref="A6:A7"/>
    <mergeCell ref="B6:B7"/>
    <mergeCell ref="C6:C7"/>
    <mergeCell ref="D6:D7"/>
    <mergeCell ref="E6:E7"/>
    <mergeCell ref="F6:F7"/>
    <mergeCell ref="G6:G7"/>
    <mergeCell ref="H6:J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H4" sqref="H4"/>
    </sheetView>
  </sheetViews>
  <sheetFormatPr defaultColWidth="9.140625" defaultRowHeight="12.75"/>
  <cols>
    <col min="1" max="1" width="4.8515625" style="199" customWidth="1"/>
    <col min="2" max="3" width="9.140625" style="196" customWidth="1"/>
    <col min="4" max="4" width="11.8515625" style="196" customWidth="1"/>
    <col min="5" max="5" width="6.7109375" style="199" customWidth="1"/>
    <col min="6" max="6" width="11.421875" style="197" customWidth="1"/>
    <col min="7" max="7" width="10.00390625" style="196" customWidth="1"/>
    <col min="8" max="8" width="10.140625" style="196" customWidth="1"/>
    <col min="9" max="9" width="13.7109375" style="196" customWidth="1"/>
    <col min="10" max="16384" width="9.140625" style="196" customWidth="1"/>
  </cols>
  <sheetData>
    <row r="1" spans="5:8" ht="12.75" customHeight="1">
      <c r="E1" s="399"/>
      <c r="F1" s="399"/>
      <c r="H1" s="399" t="s">
        <v>231</v>
      </c>
    </row>
    <row r="2" spans="5:8" ht="12.75" customHeight="1">
      <c r="E2" s="399"/>
      <c r="F2" s="399"/>
      <c r="H2" s="399" t="s">
        <v>440</v>
      </c>
    </row>
    <row r="3" spans="5:8" ht="12.75" customHeight="1">
      <c r="E3" s="399"/>
      <c r="F3" s="399"/>
      <c r="H3" s="399" t="s">
        <v>0</v>
      </c>
    </row>
    <row r="4" spans="1:8" ht="12.75" customHeight="1">
      <c r="A4" s="565"/>
      <c r="B4" s="565"/>
      <c r="E4" s="399"/>
      <c r="F4" s="399"/>
      <c r="H4" s="399" t="s">
        <v>439</v>
      </c>
    </row>
    <row r="5" ht="12.75" customHeight="1">
      <c r="E5" s="398"/>
    </row>
    <row r="6" ht="12.75" customHeight="1">
      <c r="E6" s="400"/>
    </row>
    <row r="7" spans="1:9" ht="12.75" customHeight="1">
      <c r="A7" s="565" t="s">
        <v>365</v>
      </c>
      <c r="B7" s="565"/>
      <c r="C7" s="565"/>
      <c r="D7" s="565"/>
      <c r="E7" s="565"/>
      <c r="F7" s="565"/>
      <c r="G7" s="565"/>
      <c r="H7" s="565"/>
      <c r="I7" s="565"/>
    </row>
    <row r="8" spans="1:9" ht="11.25">
      <c r="A8" s="565" t="s">
        <v>366</v>
      </c>
      <c r="B8" s="565"/>
      <c r="C8" s="565"/>
      <c r="D8" s="565"/>
      <c r="E8" s="565"/>
      <c r="F8" s="565"/>
      <c r="G8" s="565"/>
      <c r="H8" s="565"/>
      <c r="I8" s="565"/>
    </row>
    <row r="11" spans="1:2" ht="15.75" customHeight="1">
      <c r="A11" s="625" t="s">
        <v>367</v>
      </c>
      <c r="B11" s="625"/>
    </row>
    <row r="12" spans="1:2" ht="20.25" customHeight="1" thickBot="1">
      <c r="A12" s="621" t="s">
        <v>368</v>
      </c>
      <c r="B12" s="621"/>
    </row>
    <row r="13" spans="1:9" ht="22.5" customHeight="1" thickTop="1">
      <c r="A13" s="401" t="s">
        <v>369</v>
      </c>
      <c r="B13" s="622" t="s">
        <v>143</v>
      </c>
      <c r="C13" s="623"/>
      <c r="D13" s="624"/>
      <c r="E13" s="402" t="s">
        <v>370</v>
      </c>
      <c r="F13" s="403" t="s">
        <v>371</v>
      </c>
      <c r="G13" s="404" t="s">
        <v>372</v>
      </c>
      <c r="H13" s="404" t="s">
        <v>137</v>
      </c>
      <c r="I13" s="405" t="s">
        <v>373</v>
      </c>
    </row>
    <row r="14" spans="1:9" ht="24.75" customHeight="1">
      <c r="A14" s="406">
        <v>1</v>
      </c>
      <c r="B14" s="619" t="s">
        <v>374</v>
      </c>
      <c r="C14" s="619"/>
      <c r="D14" s="619"/>
      <c r="E14" s="407"/>
      <c r="F14" s="408">
        <f>F15+F16-F17</f>
        <v>7110</v>
      </c>
      <c r="G14" s="408">
        <f>G15+G16-G17</f>
        <v>0</v>
      </c>
      <c r="H14" s="408">
        <f>H15+H16-H17</f>
        <v>0</v>
      </c>
      <c r="I14" s="409">
        <f>I15+I16-I17</f>
        <v>7110</v>
      </c>
    </row>
    <row r="15" spans="1:9" ht="18.75" customHeight="1">
      <c r="A15" s="354" t="s">
        <v>98</v>
      </c>
      <c r="B15" s="603" t="s">
        <v>375</v>
      </c>
      <c r="C15" s="604"/>
      <c r="D15" s="605"/>
      <c r="E15" s="410"/>
      <c r="F15" s="411">
        <v>7110</v>
      </c>
      <c r="G15" s="202"/>
      <c r="H15" s="202"/>
      <c r="I15" s="412">
        <f>F15+G15-H15</f>
        <v>7110</v>
      </c>
    </row>
    <row r="16" spans="1:9" ht="18" customHeight="1">
      <c r="A16" s="354" t="s">
        <v>105</v>
      </c>
      <c r="B16" s="603" t="s">
        <v>376</v>
      </c>
      <c r="C16" s="604"/>
      <c r="D16" s="605"/>
      <c r="E16" s="410"/>
      <c r="F16" s="408"/>
      <c r="G16" s="202"/>
      <c r="H16" s="200"/>
      <c r="I16" s="412">
        <f aca="true" t="shared" si="0" ref="I16:I26">F16+G16-H16</f>
        <v>0</v>
      </c>
    </row>
    <row r="17" spans="1:9" ht="19.5" customHeight="1">
      <c r="A17" s="354" t="s">
        <v>111</v>
      </c>
      <c r="B17" s="603" t="s">
        <v>377</v>
      </c>
      <c r="C17" s="604"/>
      <c r="D17" s="605"/>
      <c r="E17" s="410"/>
      <c r="F17" s="408"/>
      <c r="G17" s="202"/>
      <c r="H17" s="200"/>
      <c r="I17" s="412">
        <f t="shared" si="0"/>
        <v>0</v>
      </c>
    </row>
    <row r="18" spans="1:9" ht="18.75" customHeight="1">
      <c r="A18" s="406">
        <v>2</v>
      </c>
      <c r="B18" s="619" t="s">
        <v>378</v>
      </c>
      <c r="C18" s="619"/>
      <c r="D18" s="619"/>
      <c r="E18" s="407"/>
      <c r="F18" s="408">
        <f>SUM(F19:F20)</f>
        <v>60000</v>
      </c>
      <c r="G18" s="408">
        <f>SUM(G19:G20)</f>
        <v>0</v>
      </c>
      <c r="H18" s="408">
        <f>SUM(H19:H20)</f>
        <v>0</v>
      </c>
      <c r="I18" s="409">
        <f>SUM(I19:I20)</f>
        <v>60000</v>
      </c>
    </row>
    <row r="19" spans="1:9" ht="18.75" customHeight="1">
      <c r="A19" s="354" t="s">
        <v>379</v>
      </c>
      <c r="B19" s="620" t="s">
        <v>349</v>
      </c>
      <c r="C19" s="620"/>
      <c r="D19" s="620"/>
      <c r="E19" s="413" t="s">
        <v>348</v>
      </c>
      <c r="F19" s="414"/>
      <c r="G19" s="200"/>
      <c r="H19" s="200"/>
      <c r="I19" s="412">
        <f t="shared" si="0"/>
        <v>0</v>
      </c>
    </row>
    <row r="20" spans="1:9" ht="18.75" customHeight="1">
      <c r="A20" s="354" t="s">
        <v>380</v>
      </c>
      <c r="B20" s="603" t="s">
        <v>381</v>
      </c>
      <c r="C20" s="604"/>
      <c r="D20" s="605"/>
      <c r="E20" s="413" t="s">
        <v>382</v>
      </c>
      <c r="F20" s="414">
        <v>60000</v>
      </c>
      <c r="G20" s="202"/>
      <c r="H20" s="200"/>
      <c r="I20" s="412">
        <f t="shared" si="0"/>
        <v>60000</v>
      </c>
    </row>
    <row r="21" spans="1:9" ht="17.25" customHeight="1">
      <c r="A21" s="406">
        <v>3</v>
      </c>
      <c r="B21" s="615" t="s">
        <v>144</v>
      </c>
      <c r="C21" s="615"/>
      <c r="D21" s="615"/>
      <c r="E21" s="415"/>
      <c r="F21" s="408">
        <f>SUM(F22:F26)</f>
        <v>63710</v>
      </c>
      <c r="G21" s="408">
        <f>SUM(G22:G26)</f>
        <v>12000</v>
      </c>
      <c r="H21" s="408">
        <f>SUM(H22:H26)</f>
        <v>12000</v>
      </c>
      <c r="I21" s="409">
        <f>SUM(I22:I26)</f>
        <v>63710</v>
      </c>
    </row>
    <row r="22" spans="1:9" ht="19.5" customHeight="1">
      <c r="A22" s="416" t="s">
        <v>383</v>
      </c>
      <c r="B22" s="616" t="s">
        <v>381</v>
      </c>
      <c r="C22" s="617"/>
      <c r="D22" s="618"/>
      <c r="E22" s="417">
        <v>2960</v>
      </c>
      <c r="F22" s="418"/>
      <c r="G22" s="201"/>
      <c r="H22" s="201"/>
      <c r="I22" s="419">
        <f t="shared" si="0"/>
        <v>0</v>
      </c>
    </row>
    <row r="23" spans="1:9" ht="19.5" customHeight="1">
      <c r="A23" s="416"/>
      <c r="B23" s="609" t="s">
        <v>139</v>
      </c>
      <c r="C23" s="610"/>
      <c r="D23" s="611"/>
      <c r="E23" s="417">
        <v>4210</v>
      </c>
      <c r="F23" s="414">
        <v>15000</v>
      </c>
      <c r="G23" s="200"/>
      <c r="H23" s="200"/>
      <c r="I23" s="412">
        <f t="shared" si="0"/>
        <v>15000</v>
      </c>
    </row>
    <row r="24" spans="1:9" ht="19.5" customHeight="1">
      <c r="A24" s="416"/>
      <c r="B24" s="609" t="s">
        <v>228</v>
      </c>
      <c r="C24" s="610"/>
      <c r="D24" s="611"/>
      <c r="E24" s="417">
        <v>4270</v>
      </c>
      <c r="F24" s="414"/>
      <c r="G24" s="200"/>
      <c r="H24" s="200"/>
      <c r="I24" s="412">
        <f t="shared" si="0"/>
        <v>0</v>
      </c>
    </row>
    <row r="25" spans="1:9" ht="19.5" customHeight="1">
      <c r="A25" s="416"/>
      <c r="B25" s="609" t="s">
        <v>145</v>
      </c>
      <c r="C25" s="610"/>
      <c r="D25" s="611"/>
      <c r="E25" s="417">
        <v>4300</v>
      </c>
      <c r="F25" s="414">
        <v>48710</v>
      </c>
      <c r="G25" s="202"/>
      <c r="H25" s="202">
        <v>12000</v>
      </c>
      <c r="I25" s="412">
        <f t="shared" si="0"/>
        <v>36710</v>
      </c>
    </row>
    <row r="26" spans="1:9" ht="21" customHeight="1">
      <c r="A26" s="416"/>
      <c r="B26" s="612" t="s">
        <v>384</v>
      </c>
      <c r="C26" s="613"/>
      <c r="D26" s="614"/>
      <c r="E26" s="420">
        <v>6120</v>
      </c>
      <c r="F26" s="411"/>
      <c r="G26" s="414">
        <v>12000</v>
      </c>
      <c r="H26" s="216"/>
      <c r="I26" s="412">
        <f t="shared" si="0"/>
        <v>12000</v>
      </c>
    </row>
    <row r="27" spans="1:9" ht="24.75" customHeight="1">
      <c r="A27" s="421">
        <v>4</v>
      </c>
      <c r="B27" s="602" t="s">
        <v>385</v>
      </c>
      <c r="C27" s="602"/>
      <c r="D27" s="602"/>
      <c r="E27" s="422"/>
      <c r="F27" s="423">
        <f>SUM(F14+F18)-F21</f>
        <v>3400</v>
      </c>
      <c r="G27" s="423"/>
      <c r="H27" s="423"/>
      <c r="I27" s="424">
        <f>SUM(I14+I18)-I21</f>
        <v>3400</v>
      </c>
    </row>
    <row r="28" spans="1:9" ht="19.5" customHeight="1">
      <c r="A28" s="354" t="s">
        <v>386</v>
      </c>
      <c r="B28" s="603" t="s">
        <v>375</v>
      </c>
      <c r="C28" s="604"/>
      <c r="D28" s="605"/>
      <c r="E28" s="415"/>
      <c r="F28" s="423"/>
      <c r="G28" s="423"/>
      <c r="H28" s="423"/>
      <c r="I28" s="424"/>
    </row>
    <row r="29" spans="1:9" ht="21" customHeight="1">
      <c r="A29" s="354" t="s">
        <v>387</v>
      </c>
      <c r="B29" s="603" t="s">
        <v>376</v>
      </c>
      <c r="C29" s="604"/>
      <c r="D29" s="605"/>
      <c r="E29" s="415"/>
      <c r="F29" s="408"/>
      <c r="G29" s="200"/>
      <c r="H29" s="200"/>
      <c r="I29" s="425"/>
    </row>
    <row r="30" spans="1:9" ht="21" customHeight="1" thickBot="1">
      <c r="A30" s="426" t="s">
        <v>388</v>
      </c>
      <c r="B30" s="606" t="s">
        <v>389</v>
      </c>
      <c r="C30" s="607"/>
      <c r="D30" s="608"/>
      <c r="E30" s="427"/>
      <c r="F30" s="428"/>
      <c r="G30" s="429"/>
      <c r="H30" s="429"/>
      <c r="I30" s="430"/>
    </row>
    <row r="31" spans="1:5" ht="21" customHeight="1" thickTop="1">
      <c r="A31" s="431"/>
      <c r="B31" s="431"/>
      <c r="C31" s="431"/>
      <c r="D31" s="431"/>
      <c r="E31" s="431"/>
    </row>
    <row r="32" spans="1:9" ht="45.75" customHeight="1">
      <c r="A32" s="598" t="s">
        <v>401</v>
      </c>
      <c r="B32" s="599"/>
      <c r="C32" s="599"/>
      <c r="D32" s="599"/>
      <c r="E32" s="599"/>
      <c r="F32" s="599"/>
      <c r="G32" s="599"/>
      <c r="H32" s="599"/>
      <c r="I32" s="599"/>
    </row>
    <row r="33" spans="1:6" ht="14.25" customHeight="1">
      <c r="A33" s="600"/>
      <c r="B33" s="600"/>
      <c r="C33" s="600"/>
      <c r="D33" s="600"/>
      <c r="E33" s="600"/>
      <c r="F33" s="600"/>
    </row>
    <row r="34" spans="1:6" ht="15" customHeight="1">
      <c r="A34" s="600"/>
      <c r="B34" s="600"/>
      <c r="C34" s="600"/>
      <c r="D34" s="600"/>
      <c r="E34" s="600"/>
      <c r="F34" s="600"/>
    </row>
    <row r="35" spans="1:6" ht="11.25" customHeight="1">
      <c r="A35" s="601"/>
      <c r="B35" s="601"/>
      <c r="C35" s="601"/>
      <c r="D35" s="601"/>
      <c r="E35" s="601"/>
      <c r="F35" s="601"/>
    </row>
    <row r="36" spans="1:5" ht="15.75" customHeight="1">
      <c r="A36" s="597"/>
      <c r="B36" s="545"/>
      <c r="C36" s="545"/>
      <c r="D36" s="545"/>
      <c r="E36" s="545"/>
    </row>
  </sheetData>
  <mergeCells count="28">
    <mergeCell ref="A4:B4"/>
    <mergeCell ref="A7:I7"/>
    <mergeCell ref="A8:I8"/>
    <mergeCell ref="A11:B11"/>
    <mergeCell ref="A12:B12"/>
    <mergeCell ref="B13:D13"/>
    <mergeCell ref="B14:D14"/>
    <mergeCell ref="B15:D15"/>
    <mergeCell ref="B20:D20"/>
    <mergeCell ref="B21:D21"/>
    <mergeCell ref="B22:D22"/>
    <mergeCell ref="B16:D16"/>
    <mergeCell ref="B17:D17"/>
    <mergeCell ref="B18:D18"/>
    <mergeCell ref="B19:D19"/>
    <mergeCell ref="B24:D24"/>
    <mergeCell ref="B25:D25"/>
    <mergeCell ref="B26:D26"/>
    <mergeCell ref="B23:D23"/>
    <mergeCell ref="B27:D27"/>
    <mergeCell ref="B28:D28"/>
    <mergeCell ref="B29:D29"/>
    <mergeCell ref="B30:D30"/>
    <mergeCell ref="A36:E36"/>
    <mergeCell ref="A32:I32"/>
    <mergeCell ref="A33:F33"/>
    <mergeCell ref="A34:F34"/>
    <mergeCell ref="A35:F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4"/>
  <sheetViews>
    <sheetView workbookViewId="0" topLeftCell="A2">
      <selection activeCell="I38" sqref="I38"/>
    </sheetView>
  </sheetViews>
  <sheetFormatPr defaultColWidth="9.140625" defaultRowHeight="12.75"/>
  <cols>
    <col min="1" max="1" width="16.28125" style="482" customWidth="1"/>
    <col min="2" max="2" width="10.57421875" style="482" customWidth="1"/>
    <col min="3" max="3" width="8.7109375" style="483" customWidth="1"/>
    <col min="4" max="4" width="9.7109375" style="483" customWidth="1"/>
    <col min="5" max="5" width="9.00390625" style="483" customWidth="1"/>
    <col min="6" max="6" width="8.421875" style="455" customWidth="1"/>
    <col min="7" max="7" width="9.00390625" style="452" customWidth="1"/>
    <col min="8" max="9" width="8.28125" style="501" customWidth="1"/>
    <col min="10" max="10" width="9.8515625" style="452" customWidth="1"/>
    <col min="11" max="11" width="19.28125" style="444" hidden="1" customWidth="1"/>
    <col min="12" max="13" width="9.7109375" style="444" customWidth="1"/>
    <col min="14" max="14" width="9.8515625" style="444" customWidth="1"/>
    <col min="15" max="15" width="8.7109375" style="444" customWidth="1"/>
    <col min="16" max="16" width="23.57421875" style="444" customWidth="1"/>
    <col min="17" max="16384" width="19.28125" style="444" customWidth="1"/>
  </cols>
  <sheetData>
    <row r="1" spans="1:15" ht="9.75" hidden="1">
      <c r="A1" s="436"/>
      <c r="B1" s="436"/>
      <c r="C1" s="437"/>
      <c r="D1" s="437"/>
      <c r="E1" s="437"/>
      <c r="F1" s="433"/>
      <c r="G1" s="438"/>
      <c r="H1" s="439"/>
      <c r="I1" s="440"/>
      <c r="J1" s="441"/>
      <c r="K1" s="442"/>
      <c r="L1" s="443"/>
      <c r="M1" s="443"/>
      <c r="N1" s="443"/>
      <c r="O1" s="443"/>
    </row>
    <row r="2" spans="1:16" ht="9.75">
      <c r="A2" s="445"/>
      <c r="B2" s="445"/>
      <c r="C2" s="446"/>
      <c r="D2" s="446"/>
      <c r="E2" s="446"/>
      <c r="F2" s="447"/>
      <c r="G2" s="448"/>
      <c r="H2" s="449"/>
      <c r="I2" s="449"/>
      <c r="J2" s="448"/>
      <c r="K2" s="450"/>
      <c r="L2" s="652" t="s">
        <v>244</v>
      </c>
      <c r="M2" s="652"/>
      <c r="N2" s="652"/>
      <c r="O2" s="652"/>
      <c r="P2" s="451"/>
    </row>
    <row r="3" spans="1:16" ht="9.75">
      <c r="A3" s="445"/>
      <c r="B3" s="445"/>
      <c r="C3" s="446"/>
      <c r="D3" s="446"/>
      <c r="E3" s="446"/>
      <c r="F3" s="447"/>
      <c r="G3" s="448"/>
      <c r="H3" s="449"/>
      <c r="I3" s="449"/>
      <c r="J3" s="448"/>
      <c r="K3" s="450"/>
      <c r="L3" s="652" t="s">
        <v>438</v>
      </c>
      <c r="M3" s="652"/>
      <c r="N3" s="652"/>
      <c r="O3" s="652"/>
      <c r="P3" s="451"/>
    </row>
    <row r="4" spans="1:16" ht="9.75">
      <c r="A4" s="445"/>
      <c r="B4" s="445"/>
      <c r="C4" s="446"/>
      <c r="D4" s="446"/>
      <c r="E4" s="446"/>
      <c r="F4" s="447"/>
      <c r="G4" s="448"/>
      <c r="H4" s="449"/>
      <c r="I4" s="449"/>
      <c r="J4" s="448"/>
      <c r="K4" s="450"/>
      <c r="L4" s="652" t="s">
        <v>0</v>
      </c>
      <c r="M4" s="652"/>
      <c r="N4" s="652"/>
      <c r="O4" s="652"/>
      <c r="P4" s="451"/>
    </row>
    <row r="5" spans="1:16" ht="9.75">
      <c r="A5" s="445"/>
      <c r="B5" s="445"/>
      <c r="C5" s="446"/>
      <c r="D5" s="446"/>
      <c r="E5" s="446"/>
      <c r="F5" s="447"/>
      <c r="G5" s="448"/>
      <c r="H5" s="449"/>
      <c r="I5" s="449"/>
      <c r="J5" s="448"/>
      <c r="K5" s="450"/>
      <c r="L5" s="652" t="s">
        <v>439</v>
      </c>
      <c r="M5" s="652"/>
      <c r="N5" s="652"/>
      <c r="O5" s="652"/>
      <c r="P5" s="451"/>
    </row>
    <row r="6" spans="1:16" ht="12" customHeight="1" thickBot="1">
      <c r="A6" s="639" t="s">
        <v>182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451"/>
    </row>
    <row r="7" spans="1:16" ht="20.25" customHeight="1" thickTop="1">
      <c r="A7" s="640" t="s">
        <v>183</v>
      </c>
      <c r="B7" s="640" t="s">
        <v>184</v>
      </c>
      <c r="C7" s="640" t="s">
        <v>185</v>
      </c>
      <c r="D7" s="640" t="s">
        <v>186</v>
      </c>
      <c r="E7" s="643" t="s">
        <v>187</v>
      </c>
      <c r="F7" s="644"/>
      <c r="G7" s="644"/>
      <c r="H7" s="644"/>
      <c r="I7" s="644"/>
      <c r="J7" s="644"/>
      <c r="K7" s="644"/>
      <c r="L7" s="644"/>
      <c r="M7" s="644"/>
      <c r="N7" s="644"/>
      <c r="O7" s="645"/>
      <c r="P7" s="451"/>
    </row>
    <row r="8" spans="1:16" s="452" customFormat="1" ht="12" customHeight="1">
      <c r="A8" s="641"/>
      <c r="B8" s="641"/>
      <c r="C8" s="641"/>
      <c r="D8" s="641"/>
      <c r="E8" s="646" t="s">
        <v>188</v>
      </c>
      <c r="F8" s="647"/>
      <c r="G8" s="647"/>
      <c r="H8" s="647"/>
      <c r="I8" s="648"/>
      <c r="J8" s="649">
        <v>2007</v>
      </c>
      <c r="L8" s="628">
        <v>2008</v>
      </c>
      <c r="M8" s="628">
        <v>2009</v>
      </c>
      <c r="N8" s="628">
        <v>2010</v>
      </c>
      <c r="O8" s="631" t="s">
        <v>189</v>
      </c>
      <c r="P8" s="453"/>
    </row>
    <row r="9" spans="1:16" s="452" customFormat="1" ht="12" customHeight="1">
      <c r="A9" s="641"/>
      <c r="B9" s="641"/>
      <c r="C9" s="641"/>
      <c r="D9" s="641"/>
      <c r="E9" s="634" t="s">
        <v>140</v>
      </c>
      <c r="F9" s="636" t="s">
        <v>190</v>
      </c>
      <c r="G9" s="637"/>
      <c r="H9" s="637"/>
      <c r="I9" s="638"/>
      <c r="J9" s="650"/>
      <c r="L9" s="629"/>
      <c r="M9" s="629"/>
      <c r="N9" s="629"/>
      <c r="O9" s="632"/>
      <c r="P9" s="453"/>
    </row>
    <row r="10" spans="1:16" s="323" customFormat="1" ht="16.5" customHeight="1">
      <c r="A10" s="642"/>
      <c r="B10" s="642"/>
      <c r="C10" s="642"/>
      <c r="D10" s="642"/>
      <c r="E10" s="635"/>
      <c r="F10" s="320" t="s">
        <v>93</v>
      </c>
      <c r="G10" s="320" t="s">
        <v>191</v>
      </c>
      <c r="H10" s="321" t="s">
        <v>192</v>
      </c>
      <c r="I10" s="322" t="s">
        <v>193</v>
      </c>
      <c r="J10" s="651"/>
      <c r="L10" s="630"/>
      <c r="M10" s="630"/>
      <c r="N10" s="630"/>
      <c r="O10" s="633"/>
      <c r="P10" s="324"/>
    </row>
    <row r="11" spans="1:16" ht="9.75">
      <c r="A11" s="325">
        <v>1</v>
      </c>
      <c r="B11" s="325">
        <v>2</v>
      </c>
      <c r="C11" s="454">
        <v>3</v>
      </c>
      <c r="D11" s="455">
        <v>4</v>
      </c>
      <c r="E11" s="320">
        <v>5</v>
      </c>
      <c r="F11" s="456">
        <v>6</v>
      </c>
      <c r="G11" s="457">
        <v>7</v>
      </c>
      <c r="H11" s="458">
        <v>8</v>
      </c>
      <c r="I11" s="459">
        <v>9</v>
      </c>
      <c r="J11" s="457">
        <v>10</v>
      </c>
      <c r="K11" s="460"/>
      <c r="L11" s="460">
        <v>11</v>
      </c>
      <c r="M11" s="460">
        <v>12</v>
      </c>
      <c r="N11" s="460">
        <v>13</v>
      </c>
      <c r="O11" s="461">
        <v>14</v>
      </c>
      <c r="P11" s="451"/>
    </row>
    <row r="12" spans="1:16" ht="9.75">
      <c r="A12" s="325" t="s">
        <v>194</v>
      </c>
      <c r="B12" s="325"/>
      <c r="C12" s="454"/>
      <c r="D12" s="456">
        <f>D13+D14+D15+D16+D17+D19+D20+D21</f>
        <v>7189994</v>
      </c>
      <c r="E12" s="456">
        <f>SUM(E13:E20)</f>
        <v>1430835</v>
      </c>
      <c r="F12" s="456">
        <f>SUM(F13:F20)</f>
        <v>326700</v>
      </c>
      <c r="G12" s="456">
        <f>SUM(G13:G20)</f>
        <v>373330</v>
      </c>
      <c r="H12" s="456">
        <f>SUM(H13:H20)</f>
        <v>388155</v>
      </c>
      <c r="I12" s="456">
        <f>SUM(I13:I20)</f>
        <v>342650</v>
      </c>
      <c r="J12" s="456">
        <f aca="true" t="shared" si="0" ref="J12:O12">SUM(J13:J21)</f>
        <v>1438525</v>
      </c>
      <c r="K12" s="456">
        <f t="shared" si="0"/>
        <v>0</v>
      </c>
      <c r="L12" s="456">
        <f t="shared" si="0"/>
        <v>1462886</v>
      </c>
      <c r="M12" s="456">
        <f t="shared" si="0"/>
        <v>1194962</v>
      </c>
      <c r="N12" s="456">
        <f t="shared" si="0"/>
        <v>1139900</v>
      </c>
      <c r="O12" s="462">
        <f t="shared" si="0"/>
        <v>1953721</v>
      </c>
      <c r="P12" s="451"/>
    </row>
    <row r="13" spans="1:16" ht="15.75" customHeight="1">
      <c r="A13" s="326" t="s">
        <v>195</v>
      </c>
      <c r="B13" s="327" t="s">
        <v>196</v>
      </c>
      <c r="C13" s="454" t="s">
        <v>197</v>
      </c>
      <c r="D13" s="320">
        <v>287400</v>
      </c>
      <c r="E13" s="320">
        <f aca="true" t="shared" si="1" ref="E13:E22">SUM(F13:I13)</f>
        <v>350400</v>
      </c>
      <c r="F13" s="455">
        <v>87600</v>
      </c>
      <c r="G13" s="452">
        <v>87600</v>
      </c>
      <c r="H13" s="463">
        <v>87600</v>
      </c>
      <c r="I13" s="464">
        <v>87600</v>
      </c>
      <c r="J13" s="463">
        <v>287400</v>
      </c>
      <c r="L13" s="452"/>
      <c r="O13" s="465"/>
      <c r="P13" s="451"/>
    </row>
    <row r="14" spans="1:16" ht="15.75" customHeight="1">
      <c r="A14" s="326" t="s">
        <v>198</v>
      </c>
      <c r="B14" s="327" t="s">
        <v>196</v>
      </c>
      <c r="C14" s="454" t="s">
        <v>199</v>
      </c>
      <c r="D14" s="320"/>
      <c r="E14" s="320">
        <f>SUM(F14:I14)</f>
        <v>192000</v>
      </c>
      <c r="F14" s="455">
        <v>72000</v>
      </c>
      <c r="G14" s="452">
        <v>72000</v>
      </c>
      <c r="H14" s="463">
        <v>48000</v>
      </c>
      <c r="I14" s="464"/>
      <c r="J14" s="463"/>
      <c r="O14" s="465"/>
      <c r="P14" s="451"/>
    </row>
    <row r="15" spans="1:16" ht="29.25">
      <c r="A15" s="326" t="s">
        <v>195</v>
      </c>
      <c r="B15" s="327" t="s">
        <v>200</v>
      </c>
      <c r="C15" s="454" t="s">
        <v>201</v>
      </c>
      <c r="D15" s="320">
        <v>489600</v>
      </c>
      <c r="E15" s="320">
        <f t="shared" si="1"/>
        <v>244800</v>
      </c>
      <c r="F15" s="455">
        <v>61200</v>
      </c>
      <c r="G15" s="452">
        <v>61200</v>
      </c>
      <c r="H15" s="463">
        <v>61200</v>
      </c>
      <c r="I15" s="464">
        <v>61200</v>
      </c>
      <c r="J15" s="463">
        <v>244800</v>
      </c>
      <c r="L15" s="452">
        <v>244800</v>
      </c>
      <c r="M15" s="452"/>
      <c r="N15" s="452"/>
      <c r="O15" s="465"/>
      <c r="P15" s="451"/>
    </row>
    <row r="16" spans="1:16" ht="26.25" customHeight="1">
      <c r="A16" s="328" t="s">
        <v>198</v>
      </c>
      <c r="B16" s="318" t="s">
        <v>200</v>
      </c>
      <c r="C16" s="466" t="s">
        <v>202</v>
      </c>
      <c r="D16" s="467">
        <v>1976800</v>
      </c>
      <c r="E16" s="467">
        <f t="shared" si="1"/>
        <v>423600</v>
      </c>
      <c r="F16" s="432">
        <v>105900</v>
      </c>
      <c r="G16" s="468">
        <v>105900</v>
      </c>
      <c r="H16" s="469">
        <v>105900</v>
      </c>
      <c r="I16" s="470">
        <v>105900</v>
      </c>
      <c r="J16" s="469">
        <v>423600</v>
      </c>
      <c r="K16" s="443"/>
      <c r="L16" s="468">
        <v>423600</v>
      </c>
      <c r="M16" s="468">
        <v>423600</v>
      </c>
      <c r="N16" s="468">
        <v>423600</v>
      </c>
      <c r="O16" s="471">
        <v>282400</v>
      </c>
      <c r="P16" s="472"/>
    </row>
    <row r="17" spans="1:16" ht="11.25" customHeight="1">
      <c r="A17" s="328" t="s">
        <v>203</v>
      </c>
      <c r="B17" s="318" t="s">
        <v>196</v>
      </c>
      <c r="C17" s="473">
        <v>2005</v>
      </c>
      <c r="D17" s="467">
        <v>1247800</v>
      </c>
      <c r="E17" s="467">
        <f t="shared" si="1"/>
        <v>71810</v>
      </c>
      <c r="F17" s="432"/>
      <c r="G17" s="468"/>
      <c r="H17" s="469">
        <v>16760</v>
      </c>
      <c r="I17" s="470">
        <v>55050</v>
      </c>
      <c r="J17" s="469">
        <v>221500</v>
      </c>
      <c r="K17" s="443"/>
      <c r="L17" s="468">
        <v>221500</v>
      </c>
      <c r="M17" s="468">
        <v>221500</v>
      </c>
      <c r="N17" s="468">
        <v>221500</v>
      </c>
      <c r="O17" s="471">
        <v>361800</v>
      </c>
      <c r="P17" s="472"/>
    </row>
    <row r="18" spans="1:16" ht="11.25" customHeight="1">
      <c r="A18" s="329" t="s">
        <v>181</v>
      </c>
      <c r="B18" s="319"/>
      <c r="C18" s="474">
        <v>2006</v>
      </c>
      <c r="D18" s="475">
        <v>319377</v>
      </c>
      <c r="E18" s="475"/>
      <c r="F18" s="434"/>
      <c r="G18" s="476"/>
      <c r="H18" s="477"/>
      <c r="I18" s="478"/>
      <c r="J18" s="477"/>
      <c r="K18" s="479"/>
      <c r="L18" s="476"/>
      <c r="M18" s="476"/>
      <c r="N18" s="476"/>
      <c r="O18" s="480"/>
      <c r="P18" s="472"/>
    </row>
    <row r="19" spans="1:16" ht="11.25" customHeight="1">
      <c r="A19" s="326" t="s">
        <v>203</v>
      </c>
      <c r="B19" s="327"/>
      <c r="C19" s="481">
        <v>2006</v>
      </c>
      <c r="D19" s="320">
        <v>2368100</v>
      </c>
      <c r="E19" s="320"/>
      <c r="H19" s="463"/>
      <c r="I19" s="464"/>
      <c r="J19" s="463">
        <v>98000</v>
      </c>
      <c r="L19" s="452">
        <v>394800</v>
      </c>
      <c r="M19" s="452">
        <v>394800</v>
      </c>
      <c r="N19" s="452">
        <v>394800</v>
      </c>
      <c r="O19" s="250">
        <v>1085700</v>
      </c>
      <c r="P19" s="472"/>
    </row>
    <row r="20" spans="1:16" ht="23.25" customHeight="1">
      <c r="A20" s="326" t="s">
        <v>204</v>
      </c>
      <c r="B20" s="327" t="s">
        <v>205</v>
      </c>
      <c r="C20" s="481" t="s">
        <v>206</v>
      </c>
      <c r="D20" s="320">
        <v>670294</v>
      </c>
      <c r="E20" s="320">
        <v>148225</v>
      </c>
      <c r="G20" s="452">
        <v>46630</v>
      </c>
      <c r="H20" s="463">
        <v>68695</v>
      </c>
      <c r="I20" s="464">
        <v>32900</v>
      </c>
      <c r="J20" s="463">
        <v>148225</v>
      </c>
      <c r="L20" s="452">
        <v>148186</v>
      </c>
      <c r="M20" s="452">
        <v>125062</v>
      </c>
      <c r="N20" s="452">
        <v>70000</v>
      </c>
      <c r="O20" s="250">
        <v>178821</v>
      </c>
      <c r="P20" s="472"/>
    </row>
    <row r="21" spans="1:16" ht="25.5" customHeight="1">
      <c r="A21" s="326" t="s">
        <v>207</v>
      </c>
      <c r="B21" s="327" t="s">
        <v>205</v>
      </c>
      <c r="C21" s="481" t="s">
        <v>208</v>
      </c>
      <c r="D21" s="320">
        <v>150000</v>
      </c>
      <c r="E21" s="320"/>
      <c r="H21" s="463"/>
      <c r="I21" s="464"/>
      <c r="J21" s="463">
        <v>15000</v>
      </c>
      <c r="L21" s="452">
        <v>30000</v>
      </c>
      <c r="M21" s="452">
        <v>30000</v>
      </c>
      <c r="N21" s="452">
        <v>30000</v>
      </c>
      <c r="O21" s="250">
        <v>45000</v>
      </c>
      <c r="P21" s="472"/>
    </row>
    <row r="22" spans="1:19" ht="18.75" customHeight="1">
      <c r="A22" s="482" t="s">
        <v>209</v>
      </c>
      <c r="D22" s="435">
        <f>SUM(J22+L22+M22+N22+O22)</f>
        <v>1132605</v>
      </c>
      <c r="E22" s="435">
        <f t="shared" si="1"/>
        <v>329127</v>
      </c>
      <c r="F22" s="435">
        <v>82281</v>
      </c>
      <c r="G22" s="435">
        <v>82282</v>
      </c>
      <c r="H22" s="435">
        <v>82282</v>
      </c>
      <c r="I22" s="435">
        <v>82282</v>
      </c>
      <c r="J22" s="321">
        <v>368110</v>
      </c>
      <c r="K22" s="321">
        <f>K19+K16</f>
        <v>0</v>
      </c>
      <c r="L22" s="321">
        <v>281939</v>
      </c>
      <c r="M22" s="321">
        <v>204967</v>
      </c>
      <c r="N22" s="321">
        <v>140434</v>
      </c>
      <c r="O22" s="484">
        <v>137155</v>
      </c>
      <c r="P22" s="472"/>
      <c r="Q22" s="472"/>
      <c r="R22" s="472"/>
      <c r="S22" s="472"/>
    </row>
    <row r="23" spans="1:16" ht="14.25" customHeight="1">
      <c r="A23" s="482" t="s">
        <v>210</v>
      </c>
      <c r="C23" s="455"/>
      <c r="D23" s="327"/>
      <c r="E23" s="249"/>
      <c r="F23" s="452"/>
      <c r="H23" s="452"/>
      <c r="I23" s="485"/>
      <c r="O23" s="465"/>
      <c r="P23" s="451"/>
    </row>
    <row r="24" spans="1:16" ht="14.25" customHeight="1">
      <c r="A24" s="486" t="s">
        <v>211</v>
      </c>
      <c r="B24" s="325" t="s">
        <v>212</v>
      </c>
      <c r="C24" s="455"/>
      <c r="D24" s="320">
        <v>2948045</v>
      </c>
      <c r="E24" s="249">
        <f>SUM(F24:I24)</f>
        <v>58222</v>
      </c>
      <c r="F24" s="452"/>
      <c r="H24" s="452">
        <v>18907</v>
      </c>
      <c r="I24" s="485">
        <v>39315</v>
      </c>
      <c r="J24" s="452">
        <v>269763</v>
      </c>
      <c r="L24" s="452">
        <v>1485801</v>
      </c>
      <c r="M24" s="452">
        <v>385907</v>
      </c>
      <c r="N24" s="452">
        <v>123441</v>
      </c>
      <c r="O24" s="250">
        <v>683133</v>
      </c>
      <c r="P24" s="472"/>
    </row>
    <row r="25" spans="1:16" ht="12.75" customHeight="1">
      <c r="A25" s="487" t="s">
        <v>213</v>
      </c>
      <c r="C25" s="455"/>
      <c r="D25" s="320"/>
      <c r="E25" s="249"/>
      <c r="F25" s="452"/>
      <c r="H25" s="452"/>
      <c r="I25" s="485"/>
      <c r="O25" s="465"/>
      <c r="P25" s="451"/>
    </row>
    <row r="26" spans="1:16" ht="18" customHeight="1">
      <c r="A26" s="482" t="s">
        <v>214</v>
      </c>
      <c r="C26" s="455"/>
      <c r="D26" s="327"/>
      <c r="E26" s="249"/>
      <c r="F26" s="452"/>
      <c r="H26" s="452"/>
      <c r="I26" s="485"/>
      <c r="O26" s="465"/>
      <c r="P26" s="451"/>
    </row>
    <row r="27" spans="1:16" ht="15" customHeight="1">
      <c r="A27" s="482" t="s">
        <v>215</v>
      </c>
      <c r="C27" s="455"/>
      <c r="D27" s="249">
        <f>D12</f>
        <v>7189994</v>
      </c>
      <c r="E27" s="249"/>
      <c r="F27" s="249"/>
      <c r="G27" s="249"/>
      <c r="H27" s="249"/>
      <c r="I27" s="249"/>
      <c r="J27" s="249">
        <f>D27-J12</f>
        <v>5751469</v>
      </c>
      <c r="K27" s="249">
        <f>E27-K12-K24</f>
        <v>0</v>
      </c>
      <c r="L27" s="249">
        <f>J27-L12</f>
        <v>4288583</v>
      </c>
      <c r="M27" s="249">
        <f>L27-M12</f>
        <v>3093621</v>
      </c>
      <c r="N27" s="249">
        <f>M27-N12</f>
        <v>1953721</v>
      </c>
      <c r="O27" s="488">
        <f>N27-O12</f>
        <v>0</v>
      </c>
      <c r="P27" s="451"/>
    </row>
    <row r="28" spans="1:16" ht="15" customHeight="1">
      <c r="A28" s="482" t="s">
        <v>216</v>
      </c>
      <c r="C28" s="455"/>
      <c r="D28" s="321">
        <f aca="true" t="shared" si="2" ref="D28:K28">D25+D22</f>
        <v>1132605</v>
      </c>
      <c r="E28" s="321">
        <f t="shared" si="2"/>
        <v>329127</v>
      </c>
      <c r="F28" s="321">
        <f t="shared" si="2"/>
        <v>82281</v>
      </c>
      <c r="G28" s="321">
        <f t="shared" si="2"/>
        <v>82282</v>
      </c>
      <c r="H28" s="321">
        <f t="shared" si="2"/>
        <v>82282</v>
      </c>
      <c r="I28" s="321">
        <f t="shared" si="2"/>
        <v>82282</v>
      </c>
      <c r="J28" s="321">
        <v>368110</v>
      </c>
      <c r="K28" s="321">
        <f t="shared" si="2"/>
        <v>0</v>
      </c>
      <c r="L28" s="321">
        <v>281939</v>
      </c>
      <c r="M28" s="321">
        <v>204967</v>
      </c>
      <c r="N28" s="321">
        <v>140434</v>
      </c>
      <c r="O28" s="484">
        <v>137155</v>
      </c>
      <c r="P28" s="451"/>
    </row>
    <row r="29" spans="1:16" ht="15.75" customHeight="1">
      <c r="A29" s="482" t="s">
        <v>217</v>
      </c>
      <c r="C29" s="455"/>
      <c r="D29" s="321">
        <v>44762733</v>
      </c>
      <c r="E29" s="321"/>
      <c r="F29" s="321"/>
      <c r="G29" s="321"/>
      <c r="H29" s="321"/>
      <c r="I29" s="489"/>
      <c r="J29" s="321">
        <v>46000000</v>
      </c>
      <c r="K29" s="321"/>
      <c r="L29" s="321">
        <v>47000000</v>
      </c>
      <c r="M29" s="321">
        <v>48000000</v>
      </c>
      <c r="N29" s="321">
        <v>49000000</v>
      </c>
      <c r="O29" s="484"/>
      <c r="P29" s="451"/>
    </row>
    <row r="30" spans="1:16" ht="27.75" customHeight="1">
      <c r="A30" s="482" t="s">
        <v>218</v>
      </c>
      <c r="D30" s="490">
        <f>(E12+E24+E28)/D29*100</f>
        <v>4.06182526880117</v>
      </c>
      <c r="E30" s="490"/>
      <c r="F30" s="490"/>
      <c r="G30" s="490"/>
      <c r="H30" s="490"/>
      <c r="I30" s="490"/>
      <c r="J30" s="490">
        <f>(J12+J24+J25+J28)/J29*100</f>
        <v>4.513908695652174</v>
      </c>
      <c r="K30" s="490" t="e">
        <f>(K12+K24++#REF!+K25+K28)/K29*100</f>
        <v>#REF!</v>
      </c>
      <c r="L30" s="490">
        <f>(L12+L24+L25+L28)/L29*100</f>
        <v>6.873672340425532</v>
      </c>
      <c r="M30" s="490">
        <f>(M12+M24+M25+M28)/M29*100</f>
        <v>3.7204916666666663</v>
      </c>
      <c r="N30" s="490">
        <f>(N12+N24+N25+N28)/N29*100</f>
        <v>2.86484693877551</v>
      </c>
      <c r="O30" s="491"/>
      <c r="P30" s="451"/>
    </row>
    <row r="31" spans="1:16" ht="30.75" customHeight="1" thickBot="1">
      <c r="A31" s="492" t="s">
        <v>219</v>
      </c>
      <c r="B31" s="492"/>
      <c r="C31" s="493"/>
      <c r="D31" s="494">
        <f>D27/D29*100</f>
        <v>16.06245534650442</v>
      </c>
      <c r="E31" s="494"/>
      <c r="F31" s="495"/>
      <c r="G31" s="495"/>
      <c r="H31" s="495"/>
      <c r="I31" s="495"/>
      <c r="J31" s="494">
        <f>J27/J29*100</f>
        <v>12.503193478260869</v>
      </c>
      <c r="K31" s="494" t="e">
        <f>K27/K29*100</f>
        <v>#DIV/0!</v>
      </c>
      <c r="L31" s="494">
        <f>L27/L29*100</f>
        <v>9.124644680851064</v>
      </c>
      <c r="M31" s="494">
        <f>M27/M29*100</f>
        <v>6.44504375</v>
      </c>
      <c r="N31" s="494">
        <f>N27/N29*100</f>
        <v>3.987185714285714</v>
      </c>
      <c r="O31" s="496"/>
      <c r="P31" s="451"/>
    </row>
    <row r="32" spans="1:16" ht="29.25" customHeight="1" thickTop="1">
      <c r="A32" s="626"/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451"/>
    </row>
    <row r="33" spans="1:15" ht="9.75">
      <c r="A33" s="445"/>
      <c r="B33" s="445"/>
      <c r="C33" s="446"/>
      <c r="D33" s="446"/>
      <c r="E33" s="446"/>
      <c r="F33" s="447"/>
      <c r="G33" s="448"/>
      <c r="H33" s="449"/>
      <c r="I33" s="449"/>
      <c r="J33" s="448"/>
      <c r="K33" s="497"/>
      <c r="L33" s="450"/>
      <c r="M33" s="450"/>
      <c r="N33" s="450"/>
      <c r="O33" s="450"/>
    </row>
    <row r="34" spans="1:15" ht="9.75">
      <c r="A34" s="445"/>
      <c r="B34" s="445"/>
      <c r="C34" s="446"/>
      <c r="D34" s="446"/>
      <c r="E34" s="446"/>
      <c r="F34" s="447"/>
      <c r="G34" s="627"/>
      <c r="H34" s="627"/>
      <c r="I34" s="627"/>
      <c r="J34" s="627"/>
      <c r="K34" s="498"/>
      <c r="L34" s="450"/>
      <c r="M34" s="450"/>
      <c r="N34" s="450"/>
      <c r="O34" s="450"/>
    </row>
    <row r="35" spans="1:15" ht="9.75">
      <c r="A35" s="445"/>
      <c r="B35" s="445"/>
      <c r="C35" s="446"/>
      <c r="D35" s="446"/>
      <c r="E35" s="446"/>
      <c r="F35" s="447"/>
      <c r="G35" s="448"/>
      <c r="H35" s="449"/>
      <c r="I35" s="449"/>
      <c r="J35" s="448"/>
      <c r="K35" s="498"/>
      <c r="L35" s="450"/>
      <c r="M35" s="450"/>
      <c r="N35" s="450"/>
      <c r="O35" s="450"/>
    </row>
    <row r="36" spans="1:15" ht="9.75">
      <c r="A36" s="445"/>
      <c r="B36" s="445"/>
      <c r="C36" s="446"/>
      <c r="D36" s="446"/>
      <c r="E36" s="446"/>
      <c r="F36" s="447"/>
      <c r="G36" s="448"/>
      <c r="H36" s="449"/>
      <c r="I36" s="449"/>
      <c r="J36" s="448"/>
      <c r="K36" s="498"/>
      <c r="L36" s="450"/>
      <c r="M36" s="450"/>
      <c r="N36" s="450"/>
      <c r="O36" s="450"/>
    </row>
    <row r="37" spans="1:15" ht="9.75">
      <c r="A37" s="445"/>
      <c r="B37" s="445"/>
      <c r="C37" s="446"/>
      <c r="D37" s="446"/>
      <c r="E37" s="446"/>
      <c r="F37" s="447"/>
      <c r="G37" s="448"/>
      <c r="H37" s="449"/>
      <c r="I37" s="449"/>
      <c r="J37" s="448"/>
      <c r="K37" s="498"/>
      <c r="L37" s="450"/>
      <c r="M37" s="450"/>
      <c r="N37" s="450"/>
      <c r="O37" s="450"/>
    </row>
    <row r="38" spans="1:15" ht="9.75">
      <c r="A38" s="445"/>
      <c r="B38" s="445"/>
      <c r="C38" s="446"/>
      <c r="D38" s="446"/>
      <c r="E38" s="446"/>
      <c r="F38" s="447"/>
      <c r="G38" s="448"/>
      <c r="H38" s="449"/>
      <c r="I38" s="449"/>
      <c r="J38" s="448"/>
      <c r="K38" s="498"/>
      <c r="L38" s="450"/>
      <c r="M38" s="450"/>
      <c r="N38" s="450"/>
      <c r="O38" s="450"/>
    </row>
    <row r="39" spans="1:26" ht="9.75">
      <c r="A39" s="445"/>
      <c r="B39" s="445"/>
      <c r="C39" s="446"/>
      <c r="D39" s="446"/>
      <c r="E39" s="446"/>
      <c r="F39" s="447"/>
      <c r="G39" s="448"/>
      <c r="H39" s="449"/>
      <c r="I39" s="449"/>
      <c r="J39" s="448"/>
      <c r="K39" s="499"/>
      <c r="L39" s="450"/>
      <c r="M39" s="450"/>
      <c r="N39" s="450"/>
      <c r="O39" s="450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</row>
    <row r="40" spans="1:26" ht="9.75">
      <c r="A40" s="445"/>
      <c r="B40" s="445"/>
      <c r="C40" s="446"/>
      <c r="D40" s="446"/>
      <c r="E40" s="446"/>
      <c r="F40" s="447"/>
      <c r="G40" s="448"/>
      <c r="H40" s="449"/>
      <c r="I40" s="449"/>
      <c r="J40" s="448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</row>
    <row r="41" spans="1:26" ht="9.75">
      <c r="A41" s="445"/>
      <c r="B41" s="445"/>
      <c r="C41" s="446"/>
      <c r="D41" s="446"/>
      <c r="E41" s="446"/>
      <c r="F41" s="447"/>
      <c r="G41" s="448"/>
      <c r="H41" s="449"/>
      <c r="I41" s="449"/>
      <c r="J41" s="448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</row>
    <row r="42" spans="1:26" ht="9.75">
      <c r="A42" s="445"/>
      <c r="B42" s="445"/>
      <c r="C42" s="446"/>
      <c r="D42" s="446"/>
      <c r="E42" s="446"/>
      <c r="F42" s="447"/>
      <c r="G42" s="448"/>
      <c r="H42" s="449"/>
      <c r="I42" s="449"/>
      <c r="J42" s="448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</row>
    <row r="43" spans="1:26" ht="9.75">
      <c r="A43" s="445"/>
      <c r="B43" s="445"/>
      <c r="C43" s="446"/>
      <c r="D43" s="446"/>
      <c r="E43" s="446"/>
      <c r="F43" s="447"/>
      <c r="G43" s="448"/>
      <c r="H43" s="449"/>
      <c r="I43" s="449"/>
      <c r="J43" s="448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</row>
    <row r="44" spans="1:26" ht="9.75">
      <c r="A44" s="445"/>
      <c r="B44" s="445"/>
      <c r="C44" s="446"/>
      <c r="D44" s="446"/>
      <c r="E44" s="446"/>
      <c r="F44" s="447"/>
      <c r="G44" s="448"/>
      <c r="H44" s="449"/>
      <c r="I44" s="449"/>
      <c r="J44" s="448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</row>
    <row r="45" spans="1:26" ht="9.75">
      <c r="A45" s="445"/>
      <c r="B45" s="445"/>
      <c r="C45" s="446"/>
      <c r="D45" s="446"/>
      <c r="E45" s="446"/>
      <c r="F45" s="447"/>
      <c r="G45" s="448"/>
      <c r="H45" s="449"/>
      <c r="I45" s="449"/>
      <c r="J45" s="448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</row>
    <row r="46" spans="1:26" ht="9.75">
      <c r="A46" s="445"/>
      <c r="B46" s="445"/>
      <c r="C46" s="446"/>
      <c r="D46" s="446"/>
      <c r="E46" s="446"/>
      <c r="F46" s="447"/>
      <c r="G46" s="448"/>
      <c r="H46" s="449"/>
      <c r="I46" s="449"/>
      <c r="J46" s="448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</row>
    <row r="47" spans="1:26" ht="9.75">
      <c r="A47" s="445"/>
      <c r="B47" s="445"/>
      <c r="C47" s="446"/>
      <c r="D47" s="446"/>
      <c r="E47" s="446"/>
      <c r="F47" s="447"/>
      <c r="G47" s="448"/>
      <c r="H47" s="449"/>
      <c r="I47" s="449"/>
      <c r="J47" s="448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</row>
    <row r="48" spans="1:26" ht="9.75">
      <c r="A48" s="445"/>
      <c r="B48" s="445"/>
      <c r="C48" s="446"/>
      <c r="D48" s="446"/>
      <c r="E48" s="446"/>
      <c r="F48" s="447"/>
      <c r="G48" s="448"/>
      <c r="H48" s="449"/>
      <c r="I48" s="449"/>
      <c r="J48" s="448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0"/>
    </row>
    <row r="49" spans="1:26" ht="9.75">
      <c r="A49" s="445"/>
      <c r="B49" s="445"/>
      <c r="C49" s="446"/>
      <c r="D49" s="446"/>
      <c r="E49" s="446"/>
      <c r="F49" s="447"/>
      <c r="G49" s="448"/>
      <c r="H49" s="449"/>
      <c r="I49" s="449"/>
      <c r="J49" s="448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</row>
    <row r="50" spans="1:26" ht="9.75">
      <c r="A50" s="445"/>
      <c r="B50" s="445"/>
      <c r="C50" s="446"/>
      <c r="D50" s="446"/>
      <c r="E50" s="446"/>
      <c r="F50" s="447"/>
      <c r="G50" s="448"/>
      <c r="H50" s="449"/>
      <c r="I50" s="449"/>
      <c r="J50" s="448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</row>
    <row r="51" spans="1:26" ht="9.75">
      <c r="A51" s="445"/>
      <c r="B51" s="445"/>
      <c r="C51" s="446"/>
      <c r="D51" s="446"/>
      <c r="E51" s="446"/>
      <c r="F51" s="447"/>
      <c r="G51" s="448"/>
      <c r="H51" s="449"/>
      <c r="I51" s="449"/>
      <c r="J51" s="448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</row>
    <row r="52" spans="1:26" ht="9.75">
      <c r="A52" s="445"/>
      <c r="B52" s="445"/>
      <c r="C52" s="446"/>
      <c r="D52" s="446"/>
      <c r="E52" s="446"/>
      <c r="F52" s="447"/>
      <c r="G52" s="448"/>
      <c r="H52" s="449"/>
      <c r="I52" s="449"/>
      <c r="J52" s="448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</row>
    <row r="53" spans="1:26" ht="9.75">
      <c r="A53" s="445"/>
      <c r="B53" s="445"/>
      <c r="C53" s="446"/>
      <c r="D53" s="446"/>
      <c r="E53" s="446"/>
      <c r="F53" s="447"/>
      <c r="G53" s="448"/>
      <c r="H53" s="449"/>
      <c r="I53" s="449"/>
      <c r="J53" s="448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</row>
    <row r="54" spans="1:26" ht="9.75">
      <c r="A54" s="445"/>
      <c r="B54" s="445"/>
      <c r="C54" s="446"/>
      <c r="D54" s="446"/>
      <c r="E54" s="446"/>
      <c r="F54" s="447"/>
      <c r="G54" s="448"/>
      <c r="H54" s="449"/>
      <c r="I54" s="449"/>
      <c r="J54" s="448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</row>
    <row r="55" spans="1:26" ht="9.75">
      <c r="A55" s="445"/>
      <c r="B55" s="445"/>
      <c r="C55" s="446"/>
      <c r="D55" s="446"/>
      <c r="E55" s="446"/>
      <c r="F55" s="447"/>
      <c r="G55" s="448"/>
      <c r="H55" s="449"/>
      <c r="I55" s="449"/>
      <c r="J55" s="448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</row>
    <row r="56" spans="1:26" ht="9.75">
      <c r="A56" s="445"/>
      <c r="B56" s="445"/>
      <c r="C56" s="446"/>
      <c r="D56" s="446"/>
      <c r="E56" s="446"/>
      <c r="F56" s="447"/>
      <c r="G56" s="448"/>
      <c r="H56" s="449"/>
      <c r="I56" s="449"/>
      <c r="J56" s="448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</row>
    <row r="57" spans="1:26" ht="9.75">
      <c r="A57" s="445"/>
      <c r="B57" s="445"/>
      <c r="C57" s="446"/>
      <c r="D57" s="446"/>
      <c r="E57" s="446"/>
      <c r="F57" s="447"/>
      <c r="G57" s="448"/>
      <c r="H57" s="449"/>
      <c r="I57" s="449"/>
      <c r="J57" s="448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</row>
    <row r="58" spans="1:26" ht="9.75">
      <c r="A58" s="445"/>
      <c r="B58" s="445"/>
      <c r="C58" s="446"/>
      <c r="D58" s="446"/>
      <c r="E58" s="446"/>
      <c r="F58" s="447"/>
      <c r="G58" s="448"/>
      <c r="H58" s="449"/>
      <c r="I58" s="449"/>
      <c r="J58" s="448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</row>
    <row r="59" spans="1:26" ht="9.75">
      <c r="A59" s="445"/>
      <c r="B59" s="445"/>
      <c r="C59" s="446"/>
      <c r="D59" s="446"/>
      <c r="E59" s="446"/>
      <c r="F59" s="447"/>
      <c r="G59" s="448"/>
      <c r="H59" s="449"/>
      <c r="I59" s="449"/>
      <c r="J59" s="448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</row>
    <row r="60" spans="1:26" ht="9.75">
      <c r="A60" s="445"/>
      <c r="B60" s="445"/>
      <c r="C60" s="446"/>
      <c r="D60" s="446"/>
      <c r="E60" s="446"/>
      <c r="F60" s="447"/>
      <c r="G60" s="448"/>
      <c r="H60" s="449"/>
      <c r="I60" s="449"/>
      <c r="J60" s="448"/>
      <c r="K60" s="450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0"/>
    </row>
    <row r="61" spans="1:26" ht="9.75">
      <c r="A61" s="445"/>
      <c r="B61" s="445"/>
      <c r="C61" s="446"/>
      <c r="D61" s="446"/>
      <c r="E61" s="446"/>
      <c r="F61" s="447"/>
      <c r="G61" s="448"/>
      <c r="H61" s="449"/>
      <c r="I61" s="449"/>
      <c r="J61" s="448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</row>
    <row r="62" spans="1:26" ht="9.75">
      <c r="A62" s="445"/>
      <c r="B62" s="445"/>
      <c r="C62" s="446"/>
      <c r="D62" s="446"/>
      <c r="E62" s="446"/>
      <c r="F62" s="447"/>
      <c r="G62" s="448"/>
      <c r="H62" s="449"/>
      <c r="I62" s="449"/>
      <c r="J62" s="448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</row>
    <row r="63" spans="1:26" ht="9.75">
      <c r="A63" s="445"/>
      <c r="B63" s="445"/>
      <c r="C63" s="446"/>
      <c r="D63" s="446"/>
      <c r="E63" s="446"/>
      <c r="F63" s="447"/>
      <c r="G63" s="448"/>
      <c r="H63" s="449"/>
      <c r="I63" s="449"/>
      <c r="J63" s="448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</row>
    <row r="64" spans="1:26" ht="9.75">
      <c r="A64" s="445"/>
      <c r="B64" s="445"/>
      <c r="C64" s="446"/>
      <c r="D64" s="446"/>
      <c r="E64" s="446"/>
      <c r="F64" s="447"/>
      <c r="G64" s="448"/>
      <c r="H64" s="449"/>
      <c r="I64" s="449"/>
      <c r="J64" s="448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0"/>
    </row>
    <row r="65" spans="1:26" ht="9.75">
      <c r="A65" s="445"/>
      <c r="B65" s="445"/>
      <c r="C65" s="446"/>
      <c r="D65" s="446"/>
      <c r="E65" s="446"/>
      <c r="F65" s="447"/>
      <c r="G65" s="448"/>
      <c r="H65" s="449"/>
      <c r="I65" s="449"/>
      <c r="J65" s="448"/>
      <c r="K65" s="450"/>
      <c r="L65" s="450"/>
      <c r="M65" s="450"/>
      <c r="N65" s="450"/>
      <c r="O65" s="450"/>
      <c r="P65" s="500"/>
      <c r="Q65" s="479"/>
      <c r="R65" s="479"/>
      <c r="S65" s="479"/>
      <c r="T65" s="479"/>
      <c r="U65" s="479"/>
      <c r="V65" s="479"/>
      <c r="W65" s="479"/>
      <c r="X65" s="479"/>
      <c r="Y65" s="479"/>
      <c r="Z65" s="479"/>
    </row>
    <row r="66" spans="1:16" ht="9.75">
      <c r="A66" s="445"/>
      <c r="B66" s="445"/>
      <c r="C66" s="446"/>
      <c r="D66" s="446"/>
      <c r="E66" s="446"/>
      <c r="F66" s="447"/>
      <c r="G66" s="448"/>
      <c r="H66" s="449"/>
      <c r="I66" s="449"/>
      <c r="J66" s="448"/>
      <c r="K66" s="450"/>
      <c r="L66" s="450"/>
      <c r="M66" s="450"/>
      <c r="N66" s="450"/>
      <c r="O66" s="450"/>
      <c r="P66" s="451"/>
    </row>
    <row r="67" spans="1:16" ht="9.75">
      <c r="A67" s="445"/>
      <c r="B67" s="445"/>
      <c r="C67" s="446"/>
      <c r="D67" s="446"/>
      <c r="E67" s="446"/>
      <c r="F67" s="447"/>
      <c r="G67" s="448"/>
      <c r="H67" s="449"/>
      <c r="I67" s="449"/>
      <c r="J67" s="448"/>
      <c r="K67" s="450"/>
      <c r="L67" s="450"/>
      <c r="M67" s="450"/>
      <c r="N67" s="450"/>
      <c r="O67" s="450"/>
      <c r="P67" s="451"/>
    </row>
    <row r="68" spans="1:16" ht="9.75">
      <c r="A68" s="445"/>
      <c r="B68" s="445"/>
      <c r="C68" s="446"/>
      <c r="D68" s="446"/>
      <c r="E68" s="446"/>
      <c r="F68" s="447"/>
      <c r="G68" s="448"/>
      <c r="H68" s="449"/>
      <c r="I68" s="449"/>
      <c r="J68" s="448"/>
      <c r="K68" s="450"/>
      <c r="L68" s="450"/>
      <c r="M68" s="450"/>
      <c r="N68" s="450"/>
      <c r="O68" s="450"/>
      <c r="P68" s="451"/>
    </row>
    <row r="69" spans="1:16" ht="9.75">
      <c r="A69" s="445"/>
      <c r="B69" s="445"/>
      <c r="C69" s="446"/>
      <c r="D69" s="446"/>
      <c r="E69" s="446"/>
      <c r="F69" s="447"/>
      <c r="G69" s="448"/>
      <c r="H69" s="449"/>
      <c r="I69" s="449"/>
      <c r="J69" s="448"/>
      <c r="K69" s="450"/>
      <c r="L69" s="450"/>
      <c r="M69" s="450"/>
      <c r="N69" s="450"/>
      <c r="O69" s="450"/>
      <c r="P69" s="451"/>
    </row>
    <row r="70" spans="1:16" ht="9.75">
      <c r="A70" s="445"/>
      <c r="B70" s="445"/>
      <c r="C70" s="446"/>
      <c r="D70" s="446"/>
      <c r="E70" s="446"/>
      <c r="F70" s="447"/>
      <c r="G70" s="448"/>
      <c r="H70" s="449"/>
      <c r="I70" s="449"/>
      <c r="J70" s="448"/>
      <c r="K70" s="450"/>
      <c r="L70" s="450"/>
      <c r="M70" s="450"/>
      <c r="N70" s="450"/>
      <c r="O70" s="450"/>
      <c r="P70" s="451"/>
    </row>
    <row r="71" spans="1:16" ht="9.75">
      <c r="A71" s="445"/>
      <c r="B71" s="445"/>
      <c r="C71" s="446"/>
      <c r="D71" s="446"/>
      <c r="E71" s="446"/>
      <c r="F71" s="447"/>
      <c r="G71" s="448"/>
      <c r="H71" s="449"/>
      <c r="I71" s="449"/>
      <c r="J71" s="448"/>
      <c r="K71" s="450"/>
      <c r="L71" s="450"/>
      <c r="M71" s="450"/>
      <c r="N71" s="450"/>
      <c r="O71" s="450"/>
      <c r="P71" s="451"/>
    </row>
    <row r="72" spans="1:16" ht="9.75">
      <c r="A72" s="445"/>
      <c r="B72" s="445"/>
      <c r="C72" s="446"/>
      <c r="D72" s="446"/>
      <c r="E72" s="446"/>
      <c r="F72" s="447"/>
      <c r="G72" s="448"/>
      <c r="H72" s="449"/>
      <c r="I72" s="449"/>
      <c r="J72" s="448"/>
      <c r="K72" s="450"/>
      <c r="L72" s="450"/>
      <c r="M72" s="450"/>
      <c r="N72" s="450"/>
      <c r="O72" s="450"/>
      <c r="P72" s="451"/>
    </row>
    <row r="73" spans="1:16" ht="9.75">
      <c r="A73" s="445"/>
      <c r="B73" s="445"/>
      <c r="C73" s="446"/>
      <c r="D73" s="446"/>
      <c r="E73" s="446"/>
      <c r="F73" s="447"/>
      <c r="G73" s="448"/>
      <c r="H73" s="449"/>
      <c r="I73" s="449"/>
      <c r="J73" s="448"/>
      <c r="K73" s="450"/>
      <c r="L73" s="450"/>
      <c r="M73" s="450"/>
      <c r="N73" s="450"/>
      <c r="O73" s="450"/>
      <c r="P73" s="451"/>
    </row>
    <row r="74" spans="1:16" ht="9.75">
      <c r="A74" s="445"/>
      <c r="B74" s="445"/>
      <c r="C74" s="446"/>
      <c r="D74" s="446"/>
      <c r="E74" s="446"/>
      <c r="F74" s="447"/>
      <c r="G74" s="448"/>
      <c r="H74" s="449"/>
      <c r="I74" s="449"/>
      <c r="J74" s="448"/>
      <c r="K74" s="450"/>
      <c r="L74" s="450"/>
      <c r="M74" s="450"/>
      <c r="N74" s="450"/>
      <c r="O74" s="450"/>
      <c r="P74" s="451"/>
    </row>
    <row r="75" spans="1:16" ht="9.75">
      <c r="A75" s="445"/>
      <c r="B75" s="445"/>
      <c r="C75" s="446"/>
      <c r="D75" s="446"/>
      <c r="E75" s="446"/>
      <c r="F75" s="447"/>
      <c r="G75" s="448"/>
      <c r="H75" s="449"/>
      <c r="I75" s="449"/>
      <c r="J75" s="448"/>
      <c r="K75" s="450"/>
      <c r="L75" s="450"/>
      <c r="M75" s="450"/>
      <c r="N75" s="450"/>
      <c r="O75" s="450"/>
      <c r="P75" s="451"/>
    </row>
    <row r="76" spans="1:16" ht="9.75">
      <c r="A76" s="445"/>
      <c r="B76" s="445"/>
      <c r="C76" s="446"/>
      <c r="D76" s="446"/>
      <c r="E76" s="446"/>
      <c r="F76" s="447"/>
      <c r="G76" s="448"/>
      <c r="H76" s="449"/>
      <c r="I76" s="449"/>
      <c r="J76" s="448"/>
      <c r="K76" s="450"/>
      <c r="L76" s="450"/>
      <c r="M76" s="450"/>
      <c r="N76" s="450"/>
      <c r="O76" s="450"/>
      <c r="P76" s="451"/>
    </row>
    <row r="77" spans="1:16" ht="9.75">
      <c r="A77" s="445"/>
      <c r="B77" s="445"/>
      <c r="C77" s="446"/>
      <c r="D77" s="446"/>
      <c r="E77" s="446"/>
      <c r="F77" s="447"/>
      <c r="G77" s="448"/>
      <c r="H77" s="449"/>
      <c r="I77" s="449"/>
      <c r="J77" s="448"/>
      <c r="K77" s="450"/>
      <c r="L77" s="450"/>
      <c r="M77" s="450"/>
      <c r="N77" s="450"/>
      <c r="O77" s="450"/>
      <c r="P77" s="451"/>
    </row>
    <row r="78" spans="1:16" ht="9.75">
      <c r="A78" s="445"/>
      <c r="B78" s="445"/>
      <c r="C78" s="446"/>
      <c r="D78" s="446"/>
      <c r="E78" s="446"/>
      <c r="F78" s="447"/>
      <c r="G78" s="448"/>
      <c r="H78" s="449"/>
      <c r="I78" s="449"/>
      <c r="J78" s="448"/>
      <c r="K78" s="450"/>
      <c r="L78" s="450"/>
      <c r="M78" s="450"/>
      <c r="N78" s="450"/>
      <c r="O78" s="450"/>
      <c r="P78" s="451"/>
    </row>
    <row r="79" spans="1:16" ht="9.75">
      <c r="A79" s="445"/>
      <c r="B79" s="445"/>
      <c r="C79" s="446"/>
      <c r="D79" s="446"/>
      <c r="E79" s="446"/>
      <c r="F79" s="447"/>
      <c r="G79" s="448"/>
      <c r="H79" s="449"/>
      <c r="I79" s="449"/>
      <c r="J79" s="448"/>
      <c r="K79" s="450"/>
      <c r="L79" s="450"/>
      <c r="M79" s="450"/>
      <c r="N79" s="450"/>
      <c r="O79" s="450"/>
      <c r="P79" s="451"/>
    </row>
    <row r="80" spans="1:16" ht="9.75">
      <c r="A80" s="445"/>
      <c r="B80" s="445"/>
      <c r="C80" s="446"/>
      <c r="D80" s="446"/>
      <c r="E80" s="446"/>
      <c r="F80" s="447"/>
      <c r="G80" s="448"/>
      <c r="H80" s="449"/>
      <c r="I80" s="449"/>
      <c r="J80" s="448"/>
      <c r="K80" s="450"/>
      <c r="L80" s="450"/>
      <c r="M80" s="450"/>
      <c r="N80" s="450"/>
      <c r="O80" s="450"/>
      <c r="P80" s="451"/>
    </row>
    <row r="81" spans="1:16" ht="9.75">
      <c r="A81" s="445"/>
      <c r="B81" s="445"/>
      <c r="C81" s="446"/>
      <c r="D81" s="446"/>
      <c r="E81" s="446"/>
      <c r="F81" s="447"/>
      <c r="G81" s="448"/>
      <c r="H81" s="449"/>
      <c r="I81" s="449"/>
      <c r="J81" s="448"/>
      <c r="K81" s="450"/>
      <c r="L81" s="450"/>
      <c r="M81" s="450"/>
      <c r="N81" s="450"/>
      <c r="O81" s="450"/>
      <c r="P81" s="451"/>
    </row>
    <row r="82" spans="1:16" ht="9.75">
      <c r="A82" s="445"/>
      <c r="B82" s="445"/>
      <c r="C82" s="446"/>
      <c r="D82" s="446"/>
      <c r="E82" s="446"/>
      <c r="F82" s="447"/>
      <c r="G82" s="448"/>
      <c r="H82" s="449"/>
      <c r="I82" s="449"/>
      <c r="J82" s="448"/>
      <c r="K82" s="450"/>
      <c r="L82" s="450"/>
      <c r="M82" s="450"/>
      <c r="N82" s="450"/>
      <c r="O82" s="450"/>
      <c r="P82" s="451"/>
    </row>
    <row r="83" spans="1:16" ht="9.75">
      <c r="A83" s="445"/>
      <c r="B83" s="445"/>
      <c r="C83" s="446"/>
      <c r="D83" s="446"/>
      <c r="E83" s="446"/>
      <c r="F83" s="447"/>
      <c r="G83" s="448"/>
      <c r="H83" s="449"/>
      <c r="I83" s="449"/>
      <c r="J83" s="448"/>
      <c r="K83" s="450"/>
      <c r="L83" s="450"/>
      <c r="M83" s="450"/>
      <c r="N83" s="450"/>
      <c r="O83" s="450"/>
      <c r="P83" s="451"/>
    </row>
    <row r="84" spans="1:16" ht="9.75">
      <c r="A84" s="445"/>
      <c r="B84" s="445"/>
      <c r="C84" s="446"/>
      <c r="D84" s="446"/>
      <c r="E84" s="446"/>
      <c r="F84" s="447"/>
      <c r="G84" s="448"/>
      <c r="H84" s="449"/>
      <c r="I84" s="449"/>
      <c r="J84" s="448"/>
      <c r="K84" s="450"/>
      <c r="L84" s="450"/>
      <c r="M84" s="450"/>
      <c r="N84" s="450"/>
      <c r="O84" s="450"/>
      <c r="P84" s="451"/>
    </row>
    <row r="85" spans="1:16" ht="9.75">
      <c r="A85" s="445"/>
      <c r="B85" s="445"/>
      <c r="C85" s="446"/>
      <c r="D85" s="446"/>
      <c r="E85" s="446"/>
      <c r="F85" s="447"/>
      <c r="G85" s="448"/>
      <c r="H85" s="449"/>
      <c r="I85" s="449"/>
      <c r="J85" s="448"/>
      <c r="K85" s="450"/>
      <c r="L85" s="450"/>
      <c r="M85" s="450"/>
      <c r="N85" s="450"/>
      <c r="O85" s="450"/>
      <c r="P85" s="451"/>
    </row>
    <row r="86" spans="1:16" ht="9.75">
      <c r="A86" s="445"/>
      <c r="B86" s="445"/>
      <c r="C86" s="446"/>
      <c r="D86" s="446"/>
      <c r="E86" s="446"/>
      <c r="F86" s="447"/>
      <c r="G86" s="448"/>
      <c r="H86" s="449"/>
      <c r="I86" s="449"/>
      <c r="J86" s="448"/>
      <c r="K86" s="450"/>
      <c r="L86" s="450"/>
      <c r="M86" s="450"/>
      <c r="N86" s="450"/>
      <c r="O86" s="450"/>
      <c r="P86" s="451"/>
    </row>
    <row r="87" spans="1:16" ht="9.75">
      <c r="A87" s="445"/>
      <c r="B87" s="445"/>
      <c r="C87" s="446"/>
      <c r="D87" s="446"/>
      <c r="E87" s="446"/>
      <c r="F87" s="447"/>
      <c r="G87" s="448"/>
      <c r="H87" s="449"/>
      <c r="I87" s="449"/>
      <c r="J87" s="448"/>
      <c r="K87" s="450"/>
      <c r="L87" s="450"/>
      <c r="M87" s="450"/>
      <c r="N87" s="450"/>
      <c r="O87" s="450"/>
      <c r="P87" s="451"/>
    </row>
    <row r="88" spans="1:16" ht="9.75">
      <c r="A88" s="445"/>
      <c r="B88" s="445"/>
      <c r="C88" s="446"/>
      <c r="D88" s="446"/>
      <c r="E88" s="446"/>
      <c r="F88" s="447"/>
      <c r="G88" s="448"/>
      <c r="H88" s="449"/>
      <c r="I88" s="449"/>
      <c r="J88" s="448"/>
      <c r="K88" s="450"/>
      <c r="L88" s="450"/>
      <c r="M88" s="450"/>
      <c r="N88" s="450"/>
      <c r="O88" s="450"/>
      <c r="P88" s="451"/>
    </row>
    <row r="89" spans="1:16" ht="9.75">
      <c r="A89" s="445"/>
      <c r="B89" s="445"/>
      <c r="C89" s="446"/>
      <c r="D89" s="446"/>
      <c r="E89" s="446"/>
      <c r="F89" s="447"/>
      <c r="G89" s="448"/>
      <c r="H89" s="449"/>
      <c r="I89" s="449"/>
      <c r="J89" s="448"/>
      <c r="K89" s="450"/>
      <c r="L89" s="450"/>
      <c r="M89" s="450"/>
      <c r="N89" s="450"/>
      <c r="O89" s="450"/>
      <c r="P89" s="451"/>
    </row>
    <row r="90" spans="1:16" ht="9.75">
      <c r="A90" s="445"/>
      <c r="B90" s="445"/>
      <c r="C90" s="446"/>
      <c r="D90" s="446"/>
      <c r="E90" s="446"/>
      <c r="F90" s="447"/>
      <c r="G90" s="448"/>
      <c r="H90" s="449"/>
      <c r="I90" s="449"/>
      <c r="J90" s="448"/>
      <c r="K90" s="450"/>
      <c r="L90" s="450"/>
      <c r="M90" s="450"/>
      <c r="N90" s="450"/>
      <c r="O90" s="450"/>
      <c r="P90" s="451"/>
    </row>
    <row r="91" spans="1:16" ht="9.75">
      <c r="A91" s="445"/>
      <c r="B91" s="445"/>
      <c r="C91" s="446"/>
      <c r="D91" s="446"/>
      <c r="E91" s="446"/>
      <c r="F91" s="447"/>
      <c r="G91" s="448"/>
      <c r="H91" s="449"/>
      <c r="I91" s="449"/>
      <c r="J91" s="448"/>
      <c r="K91" s="450"/>
      <c r="L91" s="450"/>
      <c r="M91" s="450"/>
      <c r="N91" s="450"/>
      <c r="O91" s="450"/>
      <c r="P91" s="451"/>
    </row>
    <row r="92" spans="1:16" ht="9.75">
      <c r="A92" s="445"/>
      <c r="B92" s="445"/>
      <c r="C92" s="446"/>
      <c r="D92" s="446"/>
      <c r="E92" s="446"/>
      <c r="F92" s="447"/>
      <c r="G92" s="448"/>
      <c r="H92" s="449"/>
      <c r="I92" s="449"/>
      <c r="J92" s="448"/>
      <c r="K92" s="450"/>
      <c r="L92" s="450"/>
      <c r="M92" s="450"/>
      <c r="N92" s="450"/>
      <c r="O92" s="450"/>
      <c r="P92" s="451"/>
    </row>
    <row r="93" spans="1:16" ht="9.75">
      <c r="A93" s="445"/>
      <c r="B93" s="445"/>
      <c r="C93" s="446"/>
      <c r="D93" s="446"/>
      <c r="E93" s="446"/>
      <c r="F93" s="447"/>
      <c r="G93" s="448"/>
      <c r="H93" s="449"/>
      <c r="I93" s="449"/>
      <c r="J93" s="448"/>
      <c r="K93" s="450"/>
      <c r="L93" s="450"/>
      <c r="M93" s="450"/>
      <c r="N93" s="450"/>
      <c r="O93" s="450"/>
      <c r="P93" s="451"/>
    </row>
    <row r="94" spans="1:16" ht="9.75">
      <c r="A94" s="445"/>
      <c r="B94" s="445"/>
      <c r="C94" s="446"/>
      <c r="D94" s="446"/>
      <c r="E94" s="446"/>
      <c r="F94" s="447"/>
      <c r="G94" s="448"/>
      <c r="H94" s="449"/>
      <c r="I94" s="449"/>
      <c r="J94" s="448"/>
      <c r="K94" s="450"/>
      <c r="L94" s="450"/>
      <c r="M94" s="450"/>
      <c r="N94" s="450"/>
      <c r="O94" s="450"/>
      <c r="P94" s="451"/>
    </row>
  </sheetData>
  <mergeCells count="20">
    <mergeCell ref="L2:O2"/>
    <mergeCell ref="L3:O3"/>
    <mergeCell ref="L4:O4"/>
    <mergeCell ref="L5:O5"/>
    <mergeCell ref="A6:O6"/>
    <mergeCell ref="A7:A10"/>
    <mergeCell ref="B7:B10"/>
    <mergeCell ref="C7:C10"/>
    <mergeCell ref="D7:D10"/>
    <mergeCell ref="E7:O7"/>
    <mergeCell ref="E8:I8"/>
    <mergeCell ref="J8:J10"/>
    <mergeCell ref="L8:L10"/>
    <mergeCell ref="M8:M10"/>
    <mergeCell ref="A32:O32"/>
    <mergeCell ref="G34:J34"/>
    <mergeCell ref="N8:N10"/>
    <mergeCell ref="O8:O10"/>
    <mergeCell ref="E9:E10"/>
    <mergeCell ref="F9:I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23" sqref="A23:G23"/>
    </sheetView>
  </sheetViews>
  <sheetFormatPr defaultColWidth="9.140625" defaultRowHeight="12.75"/>
  <cols>
    <col min="1" max="2" width="9.140625" style="196" customWidth="1"/>
    <col min="3" max="3" width="13.28125" style="196" customWidth="1"/>
    <col min="4" max="5" width="12.28125" style="196" customWidth="1"/>
    <col min="6" max="6" width="10.421875" style="196" customWidth="1"/>
    <col min="7" max="7" width="14.140625" style="197" customWidth="1"/>
    <col min="8" max="16384" width="9.140625" style="196" customWidth="1"/>
  </cols>
  <sheetData>
    <row r="1" spans="4:9" ht="11.25">
      <c r="D1" s="206"/>
      <c r="E1" s="206"/>
      <c r="F1" s="206" t="s">
        <v>224</v>
      </c>
      <c r="G1" s="206"/>
      <c r="H1" s="207"/>
      <c r="I1" s="207"/>
    </row>
    <row r="2" spans="4:9" ht="11.25">
      <c r="D2" s="206"/>
      <c r="E2" s="206"/>
      <c r="F2" s="206" t="s">
        <v>440</v>
      </c>
      <c r="G2" s="206"/>
      <c r="H2" s="206"/>
      <c r="I2" s="206"/>
    </row>
    <row r="3" spans="4:9" ht="11.25">
      <c r="D3" s="206"/>
      <c r="E3" s="206"/>
      <c r="F3" s="206" t="s">
        <v>0</v>
      </c>
      <c r="G3" s="206"/>
      <c r="H3" s="206"/>
      <c r="I3" s="206"/>
    </row>
    <row r="4" spans="1:9" ht="11.25">
      <c r="A4" s="199"/>
      <c r="D4" s="206"/>
      <c r="E4" s="206"/>
      <c r="F4" s="206" t="s">
        <v>439</v>
      </c>
      <c r="G4" s="206"/>
      <c r="H4" s="206"/>
      <c r="I4" s="206"/>
    </row>
    <row r="5" spans="4:7" ht="11.25">
      <c r="D5" s="653"/>
      <c r="E5" s="653"/>
      <c r="F5" s="653"/>
      <c r="G5" s="653"/>
    </row>
    <row r="6" spans="4:7" ht="11.25">
      <c r="D6" s="653"/>
      <c r="E6" s="653"/>
      <c r="F6" s="653"/>
      <c r="G6" s="653"/>
    </row>
    <row r="7" spans="1:9" ht="19.5" customHeight="1">
      <c r="A7" s="565" t="s">
        <v>223</v>
      </c>
      <c r="B7" s="565"/>
      <c r="C7" s="565"/>
      <c r="D7" s="565"/>
      <c r="E7" s="565"/>
      <c r="F7" s="565"/>
      <c r="G7" s="565"/>
      <c r="H7" s="199"/>
      <c r="I7" s="199"/>
    </row>
    <row r="8" spans="1:9" ht="10.5" customHeight="1">
      <c r="A8" s="661"/>
      <c r="B8" s="661"/>
      <c r="C8" s="661"/>
      <c r="D8" s="661"/>
      <c r="E8" s="661"/>
      <c r="F8" s="661"/>
      <c r="G8" s="661"/>
      <c r="H8" s="199"/>
      <c r="I8" s="199"/>
    </row>
    <row r="9" ht="12" thickBot="1">
      <c r="A9" s="341"/>
    </row>
    <row r="10" spans="1:7" ht="28.5" customHeight="1" thickTop="1">
      <c r="A10" s="657" t="s">
        <v>143</v>
      </c>
      <c r="B10" s="623"/>
      <c r="C10" s="624"/>
      <c r="D10" s="335" t="s">
        <v>161</v>
      </c>
      <c r="E10" s="335" t="s">
        <v>162</v>
      </c>
      <c r="F10" s="335" t="s">
        <v>221</v>
      </c>
      <c r="G10" s="336" t="s">
        <v>163</v>
      </c>
    </row>
    <row r="11" spans="1:7" ht="28.5" customHeight="1">
      <c r="A11" s="665" t="s">
        <v>222</v>
      </c>
      <c r="B11" s="666"/>
      <c r="C11" s="667"/>
      <c r="D11" s="389"/>
      <c r="E11" s="390">
        <v>24316</v>
      </c>
      <c r="F11" s="389"/>
      <c r="G11" s="391">
        <f>D11+E11-F11</f>
        <v>24316</v>
      </c>
    </row>
    <row r="12" spans="1:7" ht="28.5" customHeight="1">
      <c r="A12" s="671" t="s">
        <v>180</v>
      </c>
      <c r="B12" s="672"/>
      <c r="C12" s="673"/>
      <c r="D12" s="342"/>
      <c r="E12" s="388">
        <v>24316</v>
      </c>
      <c r="F12" s="342"/>
      <c r="G12" s="255">
        <v>24316</v>
      </c>
    </row>
    <row r="13" spans="1:7" ht="28.5" customHeight="1">
      <c r="A13" s="668" t="s">
        <v>134</v>
      </c>
      <c r="B13" s="669"/>
      <c r="C13" s="670"/>
      <c r="D13" s="166">
        <f>SUM(D14:D16)</f>
        <v>130350</v>
      </c>
      <c r="E13" s="166">
        <f>SUM(E14:E16)</f>
        <v>9277</v>
      </c>
      <c r="F13" s="166">
        <f>SUM(F14:F16)</f>
        <v>0</v>
      </c>
      <c r="G13" s="337">
        <f>SUM(G14:G16)</f>
        <v>139627</v>
      </c>
    </row>
    <row r="14" spans="1:7" ht="24.75" customHeight="1">
      <c r="A14" s="662" t="s">
        <v>180</v>
      </c>
      <c r="B14" s="663"/>
      <c r="C14" s="664"/>
      <c r="D14" s="167">
        <v>86720</v>
      </c>
      <c r="E14" s="167"/>
      <c r="F14" s="338"/>
      <c r="G14" s="255">
        <f>D14+E14-F14</f>
        <v>86720</v>
      </c>
    </row>
    <row r="15" spans="1:7" ht="24.75" customHeight="1">
      <c r="A15" s="654" t="s">
        <v>18</v>
      </c>
      <c r="B15" s="655"/>
      <c r="C15" s="656"/>
      <c r="D15" s="167">
        <v>43630</v>
      </c>
      <c r="E15" s="167">
        <v>5277</v>
      </c>
      <c r="F15" s="338"/>
      <c r="G15" s="255">
        <f>D15+E15-F15</f>
        <v>48907</v>
      </c>
    </row>
    <row r="16" spans="1:7" ht="24.75" customHeight="1">
      <c r="A16" s="654" t="s">
        <v>317</v>
      </c>
      <c r="B16" s="655"/>
      <c r="C16" s="656"/>
      <c r="D16" s="167"/>
      <c r="E16" s="167">
        <v>4000</v>
      </c>
      <c r="F16" s="338"/>
      <c r="G16" s="255">
        <v>4000</v>
      </c>
    </row>
    <row r="17" spans="1:7" ht="30" customHeight="1">
      <c r="A17" s="658" t="s">
        <v>144</v>
      </c>
      <c r="B17" s="659"/>
      <c r="C17" s="660"/>
      <c r="D17" s="166">
        <f>SUM(D18:D20)</f>
        <v>130350</v>
      </c>
      <c r="E17" s="166">
        <f>SUM(E18:E20)</f>
        <v>33593</v>
      </c>
      <c r="F17" s="166">
        <f>SUM(F18:F20)</f>
        <v>0</v>
      </c>
      <c r="G17" s="337">
        <f>SUM(G18:G20)</f>
        <v>163943</v>
      </c>
    </row>
    <row r="18" spans="1:7" ht="21" customHeight="1">
      <c r="A18" s="662" t="s">
        <v>180</v>
      </c>
      <c r="B18" s="663"/>
      <c r="C18" s="664"/>
      <c r="D18" s="167">
        <v>86720</v>
      </c>
      <c r="E18" s="167">
        <v>24316</v>
      </c>
      <c r="F18" s="339"/>
      <c r="G18" s="255">
        <f>D18+E18-F18</f>
        <v>111036</v>
      </c>
    </row>
    <row r="19" spans="1:7" ht="21" customHeight="1">
      <c r="A19" s="654" t="s">
        <v>18</v>
      </c>
      <c r="B19" s="655"/>
      <c r="C19" s="656"/>
      <c r="D19" s="359">
        <v>43630</v>
      </c>
      <c r="E19" s="359">
        <v>5277</v>
      </c>
      <c r="F19" s="360"/>
      <c r="G19" s="255">
        <f>D19+E19-F19</f>
        <v>48907</v>
      </c>
    </row>
    <row r="20" spans="1:7" ht="23.25" customHeight="1">
      <c r="A20" s="654" t="s">
        <v>317</v>
      </c>
      <c r="B20" s="655"/>
      <c r="C20" s="656"/>
      <c r="D20" s="359"/>
      <c r="E20" s="359">
        <v>4000</v>
      </c>
      <c r="F20" s="360"/>
      <c r="G20" s="259">
        <v>4000</v>
      </c>
    </row>
    <row r="21" spans="1:7" ht="33.75" customHeight="1" thickBot="1">
      <c r="A21" s="674" t="s">
        <v>148</v>
      </c>
      <c r="B21" s="675"/>
      <c r="C21" s="676"/>
      <c r="D21" s="361">
        <f>D11+D13-D17</f>
        <v>0</v>
      </c>
      <c r="E21" s="340"/>
      <c r="F21" s="340"/>
      <c r="G21" s="331">
        <f>G11+G13-G17</f>
        <v>0</v>
      </c>
    </row>
    <row r="22" ht="12" thickTop="1"/>
    <row r="23" spans="1:7" ht="24" customHeight="1">
      <c r="A23" s="677"/>
      <c r="B23" s="677"/>
      <c r="C23" s="677"/>
      <c r="D23" s="677"/>
      <c r="E23" s="677"/>
      <c r="F23" s="677"/>
      <c r="G23" s="677"/>
    </row>
    <row r="24" spans="1:7" ht="11.25" customHeight="1">
      <c r="A24" s="209"/>
      <c r="B24" s="209"/>
      <c r="C24" s="209"/>
      <c r="D24" s="208"/>
      <c r="E24" s="208"/>
      <c r="F24" s="208"/>
      <c r="G24" s="208"/>
    </row>
    <row r="25" spans="1:7" ht="15" customHeight="1">
      <c r="A25" s="209"/>
      <c r="B25" s="209"/>
      <c r="C25" s="209"/>
      <c r="D25" s="661"/>
      <c r="E25" s="661"/>
      <c r="F25" s="661"/>
      <c r="G25" s="661"/>
    </row>
    <row r="26" spans="1:7" ht="11.25">
      <c r="A26" s="565"/>
      <c r="B26" s="565"/>
      <c r="C26" s="565"/>
      <c r="D26" s="565"/>
      <c r="E26" s="565"/>
      <c r="F26" s="565"/>
      <c r="G26" s="565"/>
    </row>
    <row r="27" spans="1:7" ht="38.25" customHeight="1">
      <c r="A27" s="661"/>
      <c r="B27" s="661"/>
      <c r="C27" s="661"/>
      <c r="D27" s="661"/>
      <c r="E27" s="661"/>
      <c r="F27" s="661"/>
      <c r="G27" s="661"/>
    </row>
  </sheetData>
  <mergeCells count="20">
    <mergeCell ref="A27:G27"/>
    <mergeCell ref="A21:C21"/>
    <mergeCell ref="A23:G23"/>
    <mergeCell ref="D25:G25"/>
    <mergeCell ref="A26:G26"/>
    <mergeCell ref="A17:C17"/>
    <mergeCell ref="A8:G8"/>
    <mergeCell ref="A20:C20"/>
    <mergeCell ref="A18:C18"/>
    <mergeCell ref="A11:C11"/>
    <mergeCell ref="A13:C13"/>
    <mergeCell ref="A14:C14"/>
    <mergeCell ref="A12:C12"/>
    <mergeCell ref="A15:C15"/>
    <mergeCell ref="A19:C19"/>
    <mergeCell ref="D5:G5"/>
    <mergeCell ref="D6:G6"/>
    <mergeCell ref="A7:G7"/>
    <mergeCell ref="A16:C16"/>
    <mergeCell ref="A10:C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1"/>
  <sheetViews>
    <sheetView workbookViewId="0" topLeftCell="A13">
      <selection activeCell="O110" sqref="O110"/>
    </sheetView>
  </sheetViews>
  <sheetFormatPr defaultColWidth="9.140625" defaultRowHeight="12.75"/>
  <cols>
    <col min="1" max="1" width="4.421875" style="161" customWidth="1"/>
    <col min="2" max="2" width="5.57421875" style="284" customWidth="1"/>
    <col min="3" max="3" width="5.28125" style="284" customWidth="1"/>
    <col min="4" max="4" width="38.00390625" style="161" customWidth="1"/>
    <col min="5" max="6" width="10.421875" style="161" customWidth="1"/>
    <col min="7" max="7" width="10.57421875" style="161" customWidth="1"/>
    <col min="8" max="8" width="10.57421875" style="242" customWidth="1"/>
    <col min="9" max="9" width="9.140625" style="161" customWidth="1"/>
    <col min="10" max="11" width="10.57421875" style="161" bestFit="1" customWidth="1"/>
    <col min="12" max="16384" width="9.140625" style="161" customWidth="1"/>
  </cols>
  <sheetData>
    <row r="1" spans="1:8" ht="12.75" customHeight="1">
      <c r="A1" s="239"/>
      <c r="B1" s="240"/>
      <c r="C1" s="240"/>
      <c r="E1" s="714" t="s">
        <v>130</v>
      </c>
      <c r="F1" s="714"/>
      <c r="G1" s="714"/>
      <c r="H1" s="714"/>
    </row>
    <row r="2" spans="1:8" ht="12.75" customHeight="1">
      <c r="A2" s="239"/>
      <c r="B2" s="240"/>
      <c r="C2" s="240"/>
      <c r="D2" s="239"/>
      <c r="E2" s="714" t="s">
        <v>438</v>
      </c>
      <c r="F2" s="714"/>
      <c r="G2" s="714"/>
      <c r="H2" s="714"/>
    </row>
    <row r="3" spans="1:8" ht="12.75" customHeight="1">
      <c r="A3" s="239"/>
      <c r="B3" s="240"/>
      <c r="C3" s="240"/>
      <c r="D3" s="241"/>
      <c r="E3" s="714" t="s">
        <v>0</v>
      </c>
      <c r="F3" s="714"/>
      <c r="G3" s="714"/>
      <c r="H3" s="714"/>
    </row>
    <row r="4" spans="1:8" ht="12.75" customHeight="1">
      <c r="A4" s="239"/>
      <c r="B4" s="240"/>
      <c r="C4" s="240"/>
      <c r="E4" s="714" t="s">
        <v>439</v>
      </c>
      <c r="F4" s="714"/>
      <c r="G4" s="714"/>
      <c r="H4" s="714"/>
    </row>
    <row r="5" spans="1:7" ht="14.25" customHeight="1">
      <c r="A5" s="239"/>
      <c r="B5" s="240"/>
      <c r="C5" s="240"/>
      <c r="E5" s="242"/>
      <c r="F5" s="242"/>
      <c r="G5" s="242"/>
    </row>
    <row r="6" spans="1:8" ht="18.75" customHeight="1" thickBot="1">
      <c r="A6" s="706" t="s">
        <v>131</v>
      </c>
      <c r="B6" s="706"/>
      <c r="C6" s="706"/>
      <c r="D6" s="706"/>
      <c r="E6" s="706"/>
      <c r="F6" s="706"/>
      <c r="G6" s="706"/>
      <c r="H6" s="706"/>
    </row>
    <row r="7" spans="1:8" ht="14.25" customHeight="1" thickTop="1">
      <c r="A7" s="243" t="s">
        <v>3</v>
      </c>
      <c r="B7" s="244" t="s">
        <v>4</v>
      </c>
      <c r="C7" s="244" t="s">
        <v>132</v>
      </c>
      <c r="D7" s="245" t="s">
        <v>133</v>
      </c>
      <c r="E7" s="707" t="s">
        <v>134</v>
      </c>
      <c r="F7" s="712"/>
      <c r="G7" s="707" t="s">
        <v>135</v>
      </c>
      <c r="H7" s="708"/>
    </row>
    <row r="8" spans="1:8" ht="12" customHeight="1">
      <c r="A8" s="246"/>
      <c r="B8" s="247"/>
      <c r="C8" s="247"/>
      <c r="D8" s="179"/>
      <c r="E8" s="248" t="s">
        <v>136</v>
      </c>
      <c r="F8" s="248" t="s">
        <v>137</v>
      </c>
      <c r="G8" s="249" t="s">
        <v>136</v>
      </c>
      <c r="H8" s="250" t="s">
        <v>137</v>
      </c>
    </row>
    <row r="9" spans="1:8" ht="18.75" customHeight="1">
      <c r="A9" s="263" t="s">
        <v>280</v>
      </c>
      <c r="B9" s="264"/>
      <c r="C9" s="264"/>
      <c r="D9" s="265" t="s">
        <v>15</v>
      </c>
      <c r="E9" s="266">
        <f>SUM(E10)</f>
        <v>205397</v>
      </c>
      <c r="F9" s="266">
        <f>SUM(F10)</f>
        <v>2223436</v>
      </c>
      <c r="G9" s="266">
        <f>SUM(G10)</f>
        <v>795246</v>
      </c>
      <c r="H9" s="357">
        <f>SUM(H10)</f>
        <v>2790285</v>
      </c>
    </row>
    <row r="10" spans="1:8" ht="19.5" customHeight="1">
      <c r="A10" s="251"/>
      <c r="B10" s="252" t="s">
        <v>281</v>
      </c>
      <c r="C10" s="252"/>
      <c r="D10" s="267" t="s">
        <v>282</v>
      </c>
      <c r="E10" s="356">
        <f>SUM(E11:E20)</f>
        <v>205397</v>
      </c>
      <c r="F10" s="356">
        <f>SUM(F11:F20)</f>
        <v>2223436</v>
      </c>
      <c r="G10" s="356">
        <f>SUM(G11:G20)</f>
        <v>795246</v>
      </c>
      <c r="H10" s="358">
        <f>SUM(H11:H20)</f>
        <v>2790285</v>
      </c>
    </row>
    <row r="11" spans="1:8" ht="18" customHeight="1">
      <c r="A11" s="251"/>
      <c r="B11" s="256"/>
      <c r="C11" s="260" t="s">
        <v>242</v>
      </c>
      <c r="D11" s="261" t="s">
        <v>243</v>
      </c>
      <c r="E11" s="262"/>
      <c r="F11" s="262"/>
      <c r="G11" s="262">
        <v>714246</v>
      </c>
      <c r="H11" s="259"/>
    </row>
    <row r="12" spans="1:8" ht="18" customHeight="1">
      <c r="A12" s="251"/>
      <c r="B12" s="256"/>
      <c r="C12" s="260" t="s">
        <v>343</v>
      </c>
      <c r="D12" s="261" t="s">
        <v>243</v>
      </c>
      <c r="E12" s="262"/>
      <c r="F12" s="262"/>
      <c r="G12" s="262"/>
      <c r="H12" s="259">
        <v>1781900</v>
      </c>
    </row>
    <row r="13" spans="1:8" ht="18" customHeight="1">
      <c r="A13" s="251"/>
      <c r="B13" s="256"/>
      <c r="C13" s="260" t="s">
        <v>344</v>
      </c>
      <c r="D13" s="261" t="s">
        <v>243</v>
      </c>
      <c r="E13" s="262"/>
      <c r="F13" s="262"/>
      <c r="G13" s="262"/>
      <c r="H13" s="259">
        <v>953385</v>
      </c>
    </row>
    <row r="14" spans="1:8" ht="16.5" customHeight="1">
      <c r="A14" s="251"/>
      <c r="B14" s="256"/>
      <c r="C14" s="260" t="s">
        <v>302</v>
      </c>
      <c r="D14" s="261" t="s">
        <v>328</v>
      </c>
      <c r="E14" s="262"/>
      <c r="F14" s="262"/>
      <c r="G14" s="262"/>
      <c r="H14" s="259">
        <v>55000</v>
      </c>
    </row>
    <row r="15" spans="1:8" ht="16.5" customHeight="1">
      <c r="A15" s="251"/>
      <c r="B15" s="256"/>
      <c r="C15" s="260" t="s">
        <v>301</v>
      </c>
      <c r="D15" s="261" t="s">
        <v>228</v>
      </c>
      <c r="E15" s="262"/>
      <c r="F15" s="262"/>
      <c r="G15" s="262">
        <v>30000</v>
      </c>
      <c r="H15" s="259"/>
    </row>
    <row r="16" spans="1:8" ht="16.5" customHeight="1">
      <c r="A16" s="251"/>
      <c r="B16" s="256"/>
      <c r="C16" s="260" t="s">
        <v>147</v>
      </c>
      <c r="D16" s="261" t="s">
        <v>145</v>
      </c>
      <c r="E16" s="262"/>
      <c r="F16" s="262"/>
      <c r="G16" s="262">
        <v>51000</v>
      </c>
      <c r="H16" s="259"/>
    </row>
    <row r="17" spans="1:8" ht="43.5" customHeight="1">
      <c r="A17" s="251"/>
      <c r="B17" s="256"/>
      <c r="C17" s="260" t="s">
        <v>138</v>
      </c>
      <c r="D17" s="261" t="s">
        <v>306</v>
      </c>
      <c r="E17" s="262">
        <v>205397</v>
      </c>
      <c r="F17" s="262"/>
      <c r="G17" s="262"/>
      <c r="H17" s="259"/>
    </row>
    <row r="18" spans="1:8" ht="44.25" customHeight="1">
      <c r="A18" s="251"/>
      <c r="B18" s="256"/>
      <c r="C18" s="260" t="s">
        <v>303</v>
      </c>
      <c r="D18" s="261" t="s">
        <v>306</v>
      </c>
      <c r="E18" s="262"/>
      <c r="F18" s="262">
        <v>167397</v>
      </c>
      <c r="G18" s="262"/>
      <c r="H18" s="259"/>
    </row>
    <row r="19" spans="1:8" ht="57.75" customHeight="1">
      <c r="A19" s="251"/>
      <c r="B19" s="256"/>
      <c r="C19" s="260" t="s">
        <v>304</v>
      </c>
      <c r="D19" s="261" t="s">
        <v>342</v>
      </c>
      <c r="E19" s="262"/>
      <c r="F19" s="262">
        <v>1781900</v>
      </c>
      <c r="G19" s="262"/>
      <c r="H19" s="259"/>
    </row>
    <row r="20" spans="1:8" ht="60.75" customHeight="1">
      <c r="A20" s="251"/>
      <c r="B20" s="258"/>
      <c r="C20" s="260" t="s">
        <v>305</v>
      </c>
      <c r="D20" s="261" t="s">
        <v>342</v>
      </c>
      <c r="E20" s="262"/>
      <c r="F20" s="262">
        <v>274139</v>
      </c>
      <c r="G20" s="262"/>
      <c r="H20" s="259"/>
    </row>
    <row r="21" spans="1:8" ht="17.25" customHeight="1">
      <c r="A21" s="263" t="s">
        <v>307</v>
      </c>
      <c r="B21" s="264"/>
      <c r="C21" s="264"/>
      <c r="D21" s="265" t="s">
        <v>308</v>
      </c>
      <c r="E21" s="266">
        <f>SUM(E22)</f>
        <v>229</v>
      </c>
      <c r="F21" s="266">
        <f>SUM(F22)</f>
        <v>1840897</v>
      </c>
      <c r="G21" s="266">
        <f>SUM(G22)</f>
        <v>0</v>
      </c>
      <c r="H21" s="357">
        <f>SUM(H22)</f>
        <v>0</v>
      </c>
    </row>
    <row r="22" spans="1:8" ht="20.25" customHeight="1">
      <c r="A22" s="251"/>
      <c r="B22" s="252" t="s">
        <v>309</v>
      </c>
      <c r="C22" s="252"/>
      <c r="D22" s="267" t="s">
        <v>310</v>
      </c>
      <c r="E22" s="268">
        <f>SUM(E23:E24)</f>
        <v>229</v>
      </c>
      <c r="F22" s="268">
        <f>SUM(F23:F24)</f>
        <v>1840897</v>
      </c>
      <c r="G22" s="262">
        <f>SUM(G23:G24)</f>
        <v>0</v>
      </c>
      <c r="H22" s="259">
        <f>SUM(H23:H24)</f>
        <v>0</v>
      </c>
    </row>
    <row r="23" spans="1:8" ht="21" customHeight="1">
      <c r="A23" s="251"/>
      <c r="B23" s="258"/>
      <c r="C23" s="260" t="s">
        <v>311</v>
      </c>
      <c r="D23" s="261" t="s">
        <v>312</v>
      </c>
      <c r="E23" s="262">
        <v>229</v>
      </c>
      <c r="F23" s="262"/>
      <c r="G23" s="262"/>
      <c r="H23" s="259"/>
    </row>
    <row r="24" spans="1:8" ht="17.25" customHeight="1">
      <c r="A24" s="251"/>
      <c r="B24" s="258"/>
      <c r="C24" s="260" t="s">
        <v>313</v>
      </c>
      <c r="D24" s="261" t="s">
        <v>314</v>
      </c>
      <c r="E24" s="262"/>
      <c r="F24" s="262">
        <v>1840897</v>
      </c>
      <c r="G24" s="262"/>
      <c r="H24" s="259"/>
    </row>
    <row r="25" spans="1:8" ht="15" customHeight="1">
      <c r="A25" s="263" t="s">
        <v>225</v>
      </c>
      <c r="B25" s="264"/>
      <c r="C25" s="264"/>
      <c r="D25" s="265" t="s">
        <v>65</v>
      </c>
      <c r="E25" s="266">
        <f>SUM(E26)</f>
        <v>91000</v>
      </c>
      <c r="F25" s="266">
        <f>SUM(F26)</f>
        <v>0</v>
      </c>
      <c r="G25" s="266">
        <f>SUM(G26)</f>
        <v>62224</v>
      </c>
      <c r="H25" s="259"/>
    </row>
    <row r="26" spans="1:8" ht="15" customHeight="1">
      <c r="A26" s="251"/>
      <c r="B26" s="252" t="s">
        <v>226</v>
      </c>
      <c r="C26" s="252"/>
      <c r="D26" s="267" t="s">
        <v>66</v>
      </c>
      <c r="E26" s="356">
        <f>SUM(E27:E31)</f>
        <v>91000</v>
      </c>
      <c r="F26" s="356">
        <f>SUM(F27:F31)</f>
        <v>0</v>
      </c>
      <c r="G26" s="356">
        <f>SUM(G27:G31)</f>
        <v>62224</v>
      </c>
      <c r="H26" s="259"/>
    </row>
    <row r="27" spans="1:8" ht="15" customHeight="1">
      <c r="A27" s="251"/>
      <c r="B27" s="258"/>
      <c r="C27" s="260" t="s">
        <v>283</v>
      </c>
      <c r="D27" s="261" t="s">
        <v>284</v>
      </c>
      <c r="E27" s="262">
        <v>13000</v>
      </c>
      <c r="F27" s="262"/>
      <c r="G27" s="262"/>
      <c r="H27" s="259"/>
    </row>
    <row r="28" spans="1:8" ht="15" customHeight="1">
      <c r="A28" s="251"/>
      <c r="B28" s="258"/>
      <c r="C28" s="260" t="s">
        <v>313</v>
      </c>
      <c r="D28" s="261" t="s">
        <v>314</v>
      </c>
      <c r="E28" s="262">
        <v>18000</v>
      </c>
      <c r="F28" s="262"/>
      <c r="G28" s="262"/>
      <c r="H28" s="259"/>
    </row>
    <row r="29" spans="1:8" ht="15" customHeight="1">
      <c r="A29" s="251"/>
      <c r="B29" s="258"/>
      <c r="C29" s="260" t="s">
        <v>290</v>
      </c>
      <c r="D29" s="261" t="s">
        <v>291</v>
      </c>
      <c r="E29" s="262">
        <v>60000</v>
      </c>
      <c r="F29" s="262"/>
      <c r="G29" s="262"/>
      <c r="H29" s="259"/>
    </row>
    <row r="30" spans="1:8" ht="15" customHeight="1">
      <c r="A30" s="251"/>
      <c r="B30" s="258"/>
      <c r="C30" s="260" t="s">
        <v>292</v>
      </c>
      <c r="D30" s="261" t="s">
        <v>293</v>
      </c>
      <c r="E30" s="262"/>
      <c r="F30" s="262"/>
      <c r="G30" s="262">
        <v>60000</v>
      </c>
      <c r="H30" s="259"/>
    </row>
    <row r="31" spans="1:8" ht="15" customHeight="1">
      <c r="A31" s="251"/>
      <c r="B31" s="258"/>
      <c r="C31" s="260" t="s">
        <v>242</v>
      </c>
      <c r="D31" s="261" t="s">
        <v>243</v>
      </c>
      <c r="E31" s="262"/>
      <c r="F31" s="262"/>
      <c r="G31" s="262">
        <v>2224</v>
      </c>
      <c r="H31" s="259"/>
    </row>
    <row r="32" spans="1:8" ht="20.25" customHeight="1">
      <c r="A32" s="263" t="s">
        <v>331</v>
      </c>
      <c r="B32" s="264"/>
      <c r="C32" s="264"/>
      <c r="D32" s="265" t="s">
        <v>332</v>
      </c>
      <c r="E32" s="266">
        <f>SUM(E33)</f>
        <v>62250</v>
      </c>
      <c r="F32" s="266">
        <f>SUM(F33)</f>
        <v>0</v>
      </c>
      <c r="G32" s="266">
        <f>SUM(G33)</f>
        <v>73000</v>
      </c>
      <c r="H32" s="269">
        <f>SUM(H33)</f>
        <v>0</v>
      </c>
    </row>
    <row r="33" spans="1:8" ht="15" customHeight="1">
      <c r="A33" s="251"/>
      <c r="B33" s="252" t="s">
        <v>333</v>
      </c>
      <c r="C33" s="252"/>
      <c r="D33" s="267" t="s">
        <v>334</v>
      </c>
      <c r="E33" s="268">
        <f>SUM(E34:E38)</f>
        <v>62250</v>
      </c>
      <c r="F33" s="262">
        <f>SUM(F34:F38)</f>
        <v>0</v>
      </c>
      <c r="G33" s="268">
        <f>SUM(G34:G38)</f>
        <v>73000</v>
      </c>
      <c r="H33" s="376">
        <f>SUM(H37:H38)</f>
        <v>0</v>
      </c>
    </row>
    <row r="34" spans="1:8" ht="32.25" customHeight="1">
      <c r="A34" s="251"/>
      <c r="B34" s="256"/>
      <c r="C34" s="260" t="s">
        <v>402</v>
      </c>
      <c r="D34" s="261" t="s">
        <v>403</v>
      </c>
      <c r="E34" s="262">
        <v>30000</v>
      </c>
      <c r="F34" s="262"/>
      <c r="G34" s="262"/>
      <c r="H34" s="348"/>
    </row>
    <row r="35" spans="1:8" ht="15.75" customHeight="1">
      <c r="A35" s="251"/>
      <c r="B35" s="256"/>
      <c r="C35" s="260" t="s">
        <v>295</v>
      </c>
      <c r="D35" s="261" t="s">
        <v>139</v>
      </c>
      <c r="E35" s="262"/>
      <c r="F35" s="262"/>
      <c r="G35" s="262">
        <v>30000</v>
      </c>
      <c r="H35" s="348"/>
    </row>
    <row r="36" spans="1:8" ht="15.75" customHeight="1">
      <c r="A36" s="251"/>
      <c r="B36" s="256"/>
      <c r="C36" s="393" t="s">
        <v>302</v>
      </c>
      <c r="D36" s="257" t="s">
        <v>337</v>
      </c>
      <c r="E36" s="344"/>
      <c r="F36" s="344"/>
      <c r="G36" s="344">
        <v>43000</v>
      </c>
      <c r="H36" s="348"/>
    </row>
    <row r="37" spans="1:8" ht="45.75" customHeight="1">
      <c r="A37" s="392"/>
      <c r="B37" s="247"/>
      <c r="C37" s="393" t="s">
        <v>335</v>
      </c>
      <c r="D37" s="257" t="s">
        <v>336</v>
      </c>
      <c r="E37" s="344">
        <v>21500</v>
      </c>
      <c r="F37" s="344"/>
      <c r="G37" s="344"/>
      <c r="H37" s="255"/>
    </row>
    <row r="38" spans="1:8" ht="45" customHeight="1">
      <c r="A38" s="509"/>
      <c r="B38" s="393"/>
      <c r="C38" s="393" t="s">
        <v>138</v>
      </c>
      <c r="D38" s="257" t="s">
        <v>306</v>
      </c>
      <c r="E38" s="344">
        <v>10750</v>
      </c>
      <c r="F38" s="344"/>
      <c r="G38" s="344"/>
      <c r="H38" s="255"/>
    </row>
    <row r="39" spans="1:8" ht="36" customHeight="1">
      <c r="A39" s="394" t="s">
        <v>285</v>
      </c>
      <c r="B39" s="395"/>
      <c r="C39" s="395"/>
      <c r="D39" s="396" t="s">
        <v>286</v>
      </c>
      <c r="E39" s="305">
        <f>SUM(E40)</f>
        <v>10052</v>
      </c>
      <c r="F39" s="344"/>
      <c r="G39" s="344"/>
      <c r="H39" s="255"/>
    </row>
    <row r="40" spans="1:8" ht="33" customHeight="1">
      <c r="A40" s="397"/>
      <c r="B40" s="252" t="s">
        <v>287</v>
      </c>
      <c r="C40" s="252"/>
      <c r="D40" s="267" t="s">
        <v>288</v>
      </c>
      <c r="E40" s="268">
        <f>SUM(E41)</f>
        <v>10052</v>
      </c>
      <c r="F40" s="262"/>
      <c r="G40" s="262"/>
      <c r="H40" s="259"/>
    </row>
    <row r="41" spans="1:8" ht="25.5" customHeight="1">
      <c r="A41" s="392"/>
      <c r="B41" s="247"/>
      <c r="C41" s="393" t="s">
        <v>442</v>
      </c>
      <c r="D41" s="257" t="s">
        <v>289</v>
      </c>
      <c r="E41" s="344">
        <v>10052</v>
      </c>
      <c r="F41" s="344"/>
      <c r="G41" s="344"/>
      <c r="H41" s="255"/>
    </row>
    <row r="42" spans="1:8" ht="18.75" customHeight="1">
      <c r="A42" s="263" t="s">
        <v>233</v>
      </c>
      <c r="B42" s="260"/>
      <c r="C42" s="260"/>
      <c r="D42" s="265" t="s">
        <v>234</v>
      </c>
      <c r="E42" s="266">
        <f>SUM(E43)</f>
        <v>0</v>
      </c>
      <c r="F42" s="266">
        <f>SUM(F43)</f>
        <v>0</v>
      </c>
      <c r="G42" s="266">
        <f>SUM(G43)</f>
        <v>0</v>
      </c>
      <c r="H42" s="269">
        <f>SUM(H43)</f>
        <v>39944</v>
      </c>
    </row>
    <row r="43" spans="1:8" ht="37.5" customHeight="1">
      <c r="A43" s="251"/>
      <c r="B43" s="252" t="s">
        <v>235</v>
      </c>
      <c r="C43" s="260"/>
      <c r="D43" s="267" t="s">
        <v>236</v>
      </c>
      <c r="E43" s="262">
        <f>SUM(E44:E44)</f>
        <v>0</v>
      </c>
      <c r="F43" s="262">
        <f>SUM(F44:F44)</f>
        <v>0</v>
      </c>
      <c r="G43" s="262">
        <f>SUM(G44:G44)</f>
        <v>0</v>
      </c>
      <c r="H43" s="349">
        <f>SUM(H44:H44)</f>
        <v>39944</v>
      </c>
    </row>
    <row r="44" spans="1:8" ht="15" customHeight="1">
      <c r="A44" s="251"/>
      <c r="B44" s="258"/>
      <c r="C44" s="260" t="s">
        <v>237</v>
      </c>
      <c r="D44" s="261" t="s">
        <v>238</v>
      </c>
      <c r="E44" s="262"/>
      <c r="F44" s="262"/>
      <c r="G44" s="262"/>
      <c r="H44" s="259">
        <v>39944</v>
      </c>
    </row>
    <row r="45" spans="1:8" ht="16.5" customHeight="1">
      <c r="A45" s="263" t="s">
        <v>241</v>
      </c>
      <c r="B45" s="264"/>
      <c r="C45" s="264"/>
      <c r="D45" s="265" t="s">
        <v>68</v>
      </c>
      <c r="E45" s="266">
        <f>SUM(E46+E49+E52+E55)</f>
        <v>17820</v>
      </c>
      <c r="F45" s="266">
        <f>SUM(F46+F49+F52+F55)</f>
        <v>17820</v>
      </c>
      <c r="G45" s="266">
        <f>SUM(G46+G49+G52+G55)</f>
        <v>9664</v>
      </c>
      <c r="H45" s="306">
        <f>SUM(H46+H49+H52+H55)</f>
        <v>89067</v>
      </c>
    </row>
    <row r="46" spans="1:8" ht="15.75" customHeight="1">
      <c r="A46" s="251"/>
      <c r="B46" s="252" t="s">
        <v>299</v>
      </c>
      <c r="C46" s="252"/>
      <c r="D46" s="267" t="s">
        <v>300</v>
      </c>
      <c r="E46" s="262">
        <f>SUM(E47:E48)</f>
        <v>0</v>
      </c>
      <c r="F46" s="262">
        <f>SUM(F47:F48)</f>
        <v>0</v>
      </c>
      <c r="G46" s="268">
        <f>SUM(G47:G48)</f>
        <v>3664</v>
      </c>
      <c r="H46" s="358">
        <f>SUM(H47:H48)</f>
        <v>610</v>
      </c>
    </row>
    <row r="47" spans="1:8" ht="15" customHeight="1">
      <c r="A47" s="251"/>
      <c r="B47" s="258"/>
      <c r="C47" s="260" t="s">
        <v>301</v>
      </c>
      <c r="D47" s="261" t="s">
        <v>228</v>
      </c>
      <c r="E47" s="262"/>
      <c r="F47" s="262"/>
      <c r="G47" s="262">
        <v>3664</v>
      </c>
      <c r="H47" s="259"/>
    </row>
    <row r="48" spans="1:8" ht="15" customHeight="1">
      <c r="A48" s="251"/>
      <c r="B48" s="258"/>
      <c r="C48" s="260" t="s">
        <v>242</v>
      </c>
      <c r="D48" s="261" t="s">
        <v>243</v>
      </c>
      <c r="E48" s="262"/>
      <c r="F48" s="262"/>
      <c r="G48" s="262"/>
      <c r="H48" s="259">
        <v>610</v>
      </c>
    </row>
    <row r="49" spans="1:8" ht="15" customHeight="1">
      <c r="A49" s="251"/>
      <c r="B49" s="252" t="s">
        <v>318</v>
      </c>
      <c r="C49" s="252"/>
      <c r="D49" s="267" t="s">
        <v>319</v>
      </c>
      <c r="E49" s="262">
        <f>SUM(E50:E51)</f>
        <v>0</v>
      </c>
      <c r="F49" s="262">
        <f>SUM(F50:F51)</f>
        <v>0</v>
      </c>
      <c r="G49" s="356">
        <f>SUM(G50:G51)</f>
        <v>6000</v>
      </c>
      <c r="H49" s="349">
        <f>SUM(H50:H51)</f>
        <v>62300</v>
      </c>
    </row>
    <row r="50" spans="1:8" ht="33.75" customHeight="1">
      <c r="A50" s="251"/>
      <c r="B50" s="256"/>
      <c r="C50" s="260" t="s">
        <v>326</v>
      </c>
      <c r="D50" s="261" t="s">
        <v>330</v>
      </c>
      <c r="E50" s="262"/>
      <c r="F50" s="262"/>
      <c r="G50" s="262"/>
      <c r="H50" s="259">
        <v>62300</v>
      </c>
    </row>
    <row r="51" spans="1:8" ht="15" customHeight="1">
      <c r="A51" s="251"/>
      <c r="B51" s="258"/>
      <c r="C51" s="260" t="s">
        <v>301</v>
      </c>
      <c r="D51" s="261" t="s">
        <v>228</v>
      </c>
      <c r="E51" s="262"/>
      <c r="F51" s="262"/>
      <c r="G51" s="262">
        <v>6000</v>
      </c>
      <c r="H51" s="259"/>
    </row>
    <row r="52" spans="1:8" ht="21" customHeight="1">
      <c r="A52" s="251"/>
      <c r="B52" s="252" t="s">
        <v>346</v>
      </c>
      <c r="C52" s="252"/>
      <c r="D52" s="267" t="s">
        <v>347</v>
      </c>
      <c r="E52" s="268">
        <f>SUM(E53:E54)</f>
        <v>17820</v>
      </c>
      <c r="F52" s="268">
        <f>SUM(F53:F54)</f>
        <v>17820</v>
      </c>
      <c r="G52" s="262"/>
      <c r="H52" s="259"/>
    </row>
    <row r="53" spans="1:8" ht="15" customHeight="1">
      <c r="A53" s="251"/>
      <c r="B53" s="258"/>
      <c r="C53" s="260" t="s">
        <v>348</v>
      </c>
      <c r="D53" s="261" t="s">
        <v>349</v>
      </c>
      <c r="E53" s="262"/>
      <c r="F53" s="262">
        <v>17820</v>
      </c>
      <c r="G53" s="262"/>
      <c r="H53" s="259"/>
    </row>
    <row r="54" spans="1:8" ht="31.5" customHeight="1">
      <c r="A54" s="251"/>
      <c r="B54" s="258"/>
      <c r="C54" s="260" t="s">
        <v>326</v>
      </c>
      <c r="D54" s="261" t="s">
        <v>350</v>
      </c>
      <c r="E54" s="262">
        <v>17820</v>
      </c>
      <c r="F54" s="262"/>
      <c r="G54" s="262"/>
      <c r="H54" s="259"/>
    </row>
    <row r="55" spans="1:8" ht="15" customHeight="1">
      <c r="A55" s="251"/>
      <c r="B55" s="256" t="s">
        <v>320</v>
      </c>
      <c r="C55" s="252"/>
      <c r="D55" s="267" t="s">
        <v>321</v>
      </c>
      <c r="E55" s="262">
        <f>SUM(E56:E58)</f>
        <v>0</v>
      </c>
      <c r="F55" s="262">
        <f>SUM(F56:F58)</f>
        <v>0</v>
      </c>
      <c r="G55" s="262">
        <f>SUM(G56:G58)</f>
        <v>0</v>
      </c>
      <c r="H55" s="362">
        <f>SUM(H56:H58)</f>
        <v>26157</v>
      </c>
    </row>
    <row r="56" spans="1:8" ht="15" customHeight="1">
      <c r="A56" s="251"/>
      <c r="B56" s="258"/>
      <c r="C56" s="260" t="s">
        <v>292</v>
      </c>
      <c r="D56" s="261" t="s">
        <v>293</v>
      </c>
      <c r="E56" s="262"/>
      <c r="F56" s="262"/>
      <c r="G56" s="262"/>
      <c r="H56" s="259">
        <v>11609</v>
      </c>
    </row>
    <row r="57" spans="1:8" ht="15" customHeight="1">
      <c r="A57" s="251"/>
      <c r="B57" s="258"/>
      <c r="C57" s="260" t="s">
        <v>295</v>
      </c>
      <c r="D57" s="261" t="s">
        <v>139</v>
      </c>
      <c r="E57" s="262"/>
      <c r="F57" s="262"/>
      <c r="G57" s="262"/>
      <c r="H57" s="259">
        <v>3652</v>
      </c>
    </row>
    <row r="58" spans="1:8" ht="15" customHeight="1">
      <c r="A58" s="251"/>
      <c r="B58" s="258"/>
      <c r="C58" s="260" t="s">
        <v>147</v>
      </c>
      <c r="D58" s="261" t="s">
        <v>145</v>
      </c>
      <c r="E58" s="262"/>
      <c r="F58" s="262"/>
      <c r="G58" s="262"/>
      <c r="H58" s="259">
        <v>10896</v>
      </c>
    </row>
    <row r="59" spans="1:8" ht="15" customHeight="1">
      <c r="A59" s="263" t="s">
        <v>411</v>
      </c>
      <c r="B59" s="264"/>
      <c r="C59" s="264"/>
      <c r="D59" s="265" t="s">
        <v>412</v>
      </c>
      <c r="E59" s="266">
        <f>SUM(E60)</f>
        <v>19560</v>
      </c>
      <c r="F59" s="266">
        <f>SUM(F60)</f>
        <v>0</v>
      </c>
      <c r="G59" s="266">
        <f>SUM(G60)</f>
        <v>19560</v>
      </c>
      <c r="H59" s="376">
        <f>SUM(H60)</f>
        <v>0</v>
      </c>
    </row>
    <row r="60" spans="1:8" ht="15" customHeight="1">
      <c r="A60" s="251"/>
      <c r="B60" s="252" t="s">
        <v>413</v>
      </c>
      <c r="C60" s="252"/>
      <c r="D60" s="267" t="s">
        <v>414</v>
      </c>
      <c r="E60" s="268">
        <f>SUM(E61:E64)</f>
        <v>19560</v>
      </c>
      <c r="F60" s="262">
        <f>SUM(F61:F64)</f>
        <v>0</v>
      </c>
      <c r="G60" s="356">
        <f>SUM(G61:G64)</f>
        <v>19560</v>
      </c>
      <c r="H60" s="259">
        <f>SUM(H61:H64)</f>
        <v>0</v>
      </c>
    </row>
    <row r="61" spans="1:8" ht="52.5" customHeight="1">
      <c r="A61" s="251"/>
      <c r="B61" s="258"/>
      <c r="C61" s="260" t="s">
        <v>415</v>
      </c>
      <c r="D61" s="261" t="s">
        <v>420</v>
      </c>
      <c r="E61" s="262">
        <v>14670</v>
      </c>
      <c r="F61" s="262"/>
      <c r="G61" s="262"/>
      <c r="H61" s="259"/>
    </row>
    <row r="62" spans="1:8" ht="53.25" customHeight="1">
      <c r="A62" s="251"/>
      <c r="B62" s="258"/>
      <c r="C62" s="260" t="s">
        <v>416</v>
      </c>
      <c r="D62" s="261" t="s">
        <v>420</v>
      </c>
      <c r="E62" s="262">
        <v>4890</v>
      </c>
      <c r="F62" s="262"/>
      <c r="G62" s="262"/>
      <c r="H62" s="259"/>
    </row>
    <row r="63" spans="1:8" ht="15" customHeight="1">
      <c r="A63" s="251"/>
      <c r="B63" s="258"/>
      <c r="C63" s="260" t="s">
        <v>417</v>
      </c>
      <c r="D63" s="261" t="s">
        <v>419</v>
      </c>
      <c r="E63" s="262"/>
      <c r="F63" s="262"/>
      <c r="G63" s="262">
        <v>14670</v>
      </c>
      <c r="H63" s="259"/>
    </row>
    <row r="64" spans="1:8" ht="15" customHeight="1">
      <c r="A64" s="251"/>
      <c r="B64" s="258"/>
      <c r="C64" s="260" t="s">
        <v>418</v>
      </c>
      <c r="D64" s="261" t="s">
        <v>419</v>
      </c>
      <c r="E64" s="262"/>
      <c r="F64" s="262"/>
      <c r="G64" s="262">
        <v>4890</v>
      </c>
      <c r="H64" s="259"/>
    </row>
    <row r="65" spans="1:8" ht="15" customHeight="1">
      <c r="A65" s="263" t="s">
        <v>405</v>
      </c>
      <c r="B65" s="264"/>
      <c r="C65" s="264"/>
      <c r="D65" s="265" t="s">
        <v>71</v>
      </c>
      <c r="E65" s="266">
        <f>SUM(E66)</f>
        <v>10000</v>
      </c>
      <c r="F65" s="266">
        <f>SUM(F66)</f>
        <v>0</v>
      </c>
      <c r="G65" s="266">
        <f>SUM(G66)</f>
        <v>10000</v>
      </c>
      <c r="H65" s="259"/>
    </row>
    <row r="66" spans="1:8" ht="15" customHeight="1">
      <c r="A66" s="251"/>
      <c r="B66" s="252" t="s">
        <v>406</v>
      </c>
      <c r="C66" s="252"/>
      <c r="D66" s="267" t="s">
        <v>407</v>
      </c>
      <c r="E66" s="268">
        <f>SUM(E67:E68)</f>
        <v>10000</v>
      </c>
      <c r="F66" s="268"/>
      <c r="G66" s="268">
        <f>SUM(G67:G68)</f>
        <v>10000</v>
      </c>
      <c r="H66" s="259"/>
    </row>
    <row r="67" spans="1:8" ht="45.75" customHeight="1">
      <c r="A67" s="251"/>
      <c r="B67" s="258"/>
      <c r="C67" s="260" t="s">
        <v>408</v>
      </c>
      <c r="D67" s="261" t="s">
        <v>409</v>
      </c>
      <c r="E67" s="262"/>
      <c r="F67" s="262"/>
      <c r="G67" s="262">
        <v>10000</v>
      </c>
      <c r="H67" s="259"/>
    </row>
    <row r="68" spans="1:8" ht="45" customHeight="1">
      <c r="A68" s="251"/>
      <c r="B68" s="258"/>
      <c r="C68" s="272" t="s">
        <v>138</v>
      </c>
      <c r="D68" s="261" t="s">
        <v>306</v>
      </c>
      <c r="E68" s="262">
        <v>10000</v>
      </c>
      <c r="F68" s="262"/>
      <c r="G68" s="262"/>
      <c r="H68" s="259"/>
    </row>
    <row r="69" spans="1:8" ht="15" customHeight="1">
      <c r="A69" s="263" t="s">
        <v>227</v>
      </c>
      <c r="B69" s="264"/>
      <c r="C69" s="264"/>
      <c r="D69" s="265" t="s">
        <v>73</v>
      </c>
      <c r="E69" s="266">
        <f>SUM(E70)</f>
        <v>347051</v>
      </c>
      <c r="F69" s="266">
        <f>SUM(F70)</f>
        <v>0</v>
      </c>
      <c r="G69" s="266">
        <f>SUM(G70)</f>
        <v>347051</v>
      </c>
      <c r="H69" s="269">
        <f>SUM(H70)</f>
        <v>0</v>
      </c>
    </row>
    <row r="70" spans="1:8" ht="18" customHeight="1">
      <c r="A70" s="392"/>
      <c r="B70" s="253" t="s">
        <v>239</v>
      </c>
      <c r="C70" s="253"/>
      <c r="D70" s="254" t="s">
        <v>240</v>
      </c>
      <c r="E70" s="343">
        <f>SUM(E71:E78)</f>
        <v>347051</v>
      </c>
      <c r="F70" s="344">
        <f>SUM(F71:F78)</f>
        <v>0</v>
      </c>
      <c r="G70" s="343">
        <f>SUM(G71:G78)</f>
        <v>347051</v>
      </c>
      <c r="H70" s="255">
        <f>SUM(H71:H77)</f>
        <v>0</v>
      </c>
    </row>
    <row r="71" spans="1:8" ht="15" customHeight="1">
      <c r="A71" s="397"/>
      <c r="B71" s="260"/>
      <c r="C71" s="285" t="s">
        <v>290</v>
      </c>
      <c r="D71" s="257" t="s">
        <v>291</v>
      </c>
      <c r="E71" s="344">
        <v>12051</v>
      </c>
      <c r="F71" s="344"/>
      <c r="G71" s="344"/>
      <c r="H71" s="376"/>
    </row>
    <row r="72" spans="1:8" ht="39.75" customHeight="1">
      <c r="A72" s="251"/>
      <c r="B72" s="258"/>
      <c r="C72" s="272" t="s">
        <v>138</v>
      </c>
      <c r="D72" s="261" t="s">
        <v>306</v>
      </c>
      <c r="E72" s="262">
        <v>335000</v>
      </c>
      <c r="F72" s="262"/>
      <c r="G72" s="262"/>
      <c r="H72" s="348"/>
    </row>
    <row r="73" spans="1:8" ht="15.75" customHeight="1">
      <c r="A73" s="251"/>
      <c r="B73" s="258"/>
      <c r="C73" s="272" t="s">
        <v>292</v>
      </c>
      <c r="D73" s="273" t="s">
        <v>293</v>
      </c>
      <c r="E73" s="262"/>
      <c r="F73" s="268"/>
      <c r="G73" s="274">
        <v>195</v>
      </c>
      <c r="H73" s="333"/>
    </row>
    <row r="74" spans="1:8" ht="15.75" customHeight="1">
      <c r="A74" s="251"/>
      <c r="B74" s="258"/>
      <c r="C74" s="272" t="s">
        <v>294</v>
      </c>
      <c r="D74" s="273" t="s">
        <v>297</v>
      </c>
      <c r="E74" s="262"/>
      <c r="F74" s="268"/>
      <c r="G74" s="274">
        <v>24</v>
      </c>
      <c r="H74" s="333"/>
    </row>
    <row r="75" spans="1:8" ht="15.75" customHeight="1">
      <c r="A75" s="251"/>
      <c r="B75" s="258"/>
      <c r="C75" s="272" t="s">
        <v>295</v>
      </c>
      <c r="D75" s="273" t="s">
        <v>139</v>
      </c>
      <c r="E75" s="262"/>
      <c r="F75" s="268"/>
      <c r="G75" s="274">
        <v>2677</v>
      </c>
      <c r="H75" s="333"/>
    </row>
    <row r="76" spans="1:8" ht="15.75" customHeight="1">
      <c r="A76" s="251"/>
      <c r="B76" s="258"/>
      <c r="C76" s="285" t="s">
        <v>296</v>
      </c>
      <c r="D76" s="257" t="s">
        <v>298</v>
      </c>
      <c r="E76" s="332"/>
      <c r="F76" s="332"/>
      <c r="G76" s="332">
        <v>8063</v>
      </c>
      <c r="H76" s="333"/>
    </row>
    <row r="77" spans="1:8" ht="15" customHeight="1">
      <c r="A77" s="251"/>
      <c r="B77" s="258"/>
      <c r="C77" s="272" t="s">
        <v>147</v>
      </c>
      <c r="D77" s="257" t="s">
        <v>145</v>
      </c>
      <c r="E77" s="274"/>
      <c r="F77" s="274"/>
      <c r="G77" s="274">
        <v>1092</v>
      </c>
      <c r="H77" s="347"/>
    </row>
    <row r="78" spans="1:8" ht="46.5" customHeight="1">
      <c r="A78" s="251"/>
      <c r="B78" s="258"/>
      <c r="C78" s="272" t="s">
        <v>353</v>
      </c>
      <c r="D78" s="261" t="s">
        <v>354</v>
      </c>
      <c r="E78" s="274"/>
      <c r="F78" s="274"/>
      <c r="G78" s="274">
        <v>335000</v>
      </c>
      <c r="H78" s="347"/>
    </row>
    <row r="79" spans="1:8" ht="15" customHeight="1">
      <c r="A79" s="263" t="s">
        <v>168</v>
      </c>
      <c r="B79" s="272"/>
      <c r="C79" s="272"/>
      <c r="D79" s="265" t="s">
        <v>81</v>
      </c>
      <c r="E79" s="305">
        <f>E80+E83+E87</f>
        <v>232800</v>
      </c>
      <c r="F79" s="305">
        <f>F80+F83+F87</f>
        <v>0</v>
      </c>
      <c r="G79" s="305">
        <f>G80+G83+G87</f>
        <v>347081</v>
      </c>
      <c r="H79" s="306">
        <f>H80+H83+H87</f>
        <v>7711</v>
      </c>
    </row>
    <row r="80" spans="1:8" ht="17.25" customHeight="1">
      <c r="A80" s="270"/>
      <c r="B80" s="271" t="s">
        <v>169</v>
      </c>
      <c r="C80" s="316"/>
      <c r="D80" s="304" t="s">
        <v>170</v>
      </c>
      <c r="E80" s="317">
        <f>SUM(E81:E82)</f>
        <v>0</v>
      </c>
      <c r="F80" s="317">
        <f>SUM(F81:F82)</f>
        <v>0</v>
      </c>
      <c r="G80" s="317">
        <f>SUM(G81:G82)</f>
        <v>7711</v>
      </c>
      <c r="H80" s="334">
        <f>SUM(H81:H81)</f>
        <v>7711</v>
      </c>
    </row>
    <row r="81" spans="1:8" ht="15" customHeight="1">
      <c r="A81" s="270"/>
      <c r="B81" s="275"/>
      <c r="C81" s="285" t="s">
        <v>301</v>
      </c>
      <c r="D81" s="286" t="s">
        <v>228</v>
      </c>
      <c r="E81" s="332"/>
      <c r="F81" s="332"/>
      <c r="G81" s="332"/>
      <c r="H81" s="333">
        <v>7711</v>
      </c>
    </row>
    <row r="82" spans="1:8" ht="15" customHeight="1">
      <c r="A82" s="270"/>
      <c r="B82" s="275"/>
      <c r="C82" s="285" t="s">
        <v>302</v>
      </c>
      <c r="D82" s="286" t="s">
        <v>60</v>
      </c>
      <c r="E82" s="332"/>
      <c r="F82" s="332"/>
      <c r="G82" s="332">
        <v>7711</v>
      </c>
      <c r="H82" s="333"/>
    </row>
    <row r="83" spans="1:8" ht="17.25" customHeight="1">
      <c r="A83" s="270"/>
      <c r="B83" s="271" t="s">
        <v>322</v>
      </c>
      <c r="C83" s="316"/>
      <c r="D83" s="304" t="s">
        <v>323</v>
      </c>
      <c r="E83" s="332">
        <f>SUM(E84:E84)</f>
        <v>0</v>
      </c>
      <c r="F83" s="332">
        <f>SUM(F84:F84)</f>
        <v>0</v>
      </c>
      <c r="G83" s="317">
        <f>SUM(G84:G86)</f>
        <v>106570</v>
      </c>
      <c r="H83" s="334">
        <f>SUM(H84:H84)</f>
        <v>0</v>
      </c>
    </row>
    <row r="84" spans="1:8" ht="14.25" customHeight="1">
      <c r="A84" s="270"/>
      <c r="B84" s="275"/>
      <c r="C84" s="285" t="s">
        <v>292</v>
      </c>
      <c r="D84" s="286" t="s">
        <v>293</v>
      </c>
      <c r="E84" s="332"/>
      <c r="F84" s="332"/>
      <c r="G84" s="332">
        <v>91877</v>
      </c>
      <c r="H84" s="333"/>
    </row>
    <row r="85" spans="1:8" ht="14.25" customHeight="1">
      <c r="A85" s="270"/>
      <c r="B85" s="275"/>
      <c r="C85" s="272" t="s">
        <v>324</v>
      </c>
      <c r="D85" s="273" t="s">
        <v>325</v>
      </c>
      <c r="E85" s="274"/>
      <c r="F85" s="274"/>
      <c r="G85" s="274">
        <v>12814</v>
      </c>
      <c r="H85" s="347"/>
    </row>
    <row r="86" spans="1:8" ht="14.25" customHeight="1">
      <c r="A86" s="270"/>
      <c r="B86" s="275"/>
      <c r="C86" s="272" t="s">
        <v>294</v>
      </c>
      <c r="D86" s="273" t="s">
        <v>297</v>
      </c>
      <c r="E86" s="274"/>
      <c r="F86" s="274"/>
      <c r="G86" s="274">
        <v>1879</v>
      </c>
      <c r="H86" s="333"/>
    </row>
    <row r="87" spans="1:8" ht="14.25" customHeight="1">
      <c r="A87" s="270"/>
      <c r="B87" s="502" t="s">
        <v>421</v>
      </c>
      <c r="C87" s="271"/>
      <c r="D87" s="503" t="s">
        <v>422</v>
      </c>
      <c r="E87" s="504">
        <f>SUM(E88:E91)</f>
        <v>232800</v>
      </c>
      <c r="F87" s="274">
        <f>SUM(F88:F91)</f>
        <v>0</v>
      </c>
      <c r="G87" s="505">
        <f>SUM(G88:G91)</f>
        <v>232800</v>
      </c>
      <c r="H87" s="347">
        <f>SUM(H88:H91)</f>
        <v>0</v>
      </c>
    </row>
    <row r="88" spans="1:8" ht="53.25" customHeight="1">
      <c r="A88" s="270"/>
      <c r="B88" s="275"/>
      <c r="C88" s="260" t="s">
        <v>415</v>
      </c>
      <c r="D88" s="261" t="s">
        <v>420</v>
      </c>
      <c r="E88" s="274">
        <v>157932</v>
      </c>
      <c r="F88" s="274"/>
      <c r="G88" s="274"/>
      <c r="H88" s="347"/>
    </row>
    <row r="89" spans="1:8" ht="56.25" customHeight="1">
      <c r="A89" s="270"/>
      <c r="B89" s="275"/>
      <c r="C89" s="260" t="s">
        <v>416</v>
      </c>
      <c r="D89" s="261" t="s">
        <v>420</v>
      </c>
      <c r="E89" s="274">
        <v>74868</v>
      </c>
      <c r="F89" s="274"/>
      <c r="G89" s="274"/>
      <c r="H89" s="347"/>
    </row>
    <row r="90" spans="1:8" ht="19.5" customHeight="1">
      <c r="A90" s="270"/>
      <c r="B90" s="275"/>
      <c r="C90" s="260" t="s">
        <v>423</v>
      </c>
      <c r="D90" s="261" t="s">
        <v>424</v>
      </c>
      <c r="E90" s="274"/>
      <c r="F90" s="274"/>
      <c r="G90" s="274">
        <v>157932</v>
      </c>
      <c r="H90" s="347"/>
    </row>
    <row r="91" spans="1:8" ht="14.25" customHeight="1">
      <c r="A91" s="270"/>
      <c r="B91" s="275"/>
      <c r="C91" s="272" t="s">
        <v>425</v>
      </c>
      <c r="D91" s="273" t="s">
        <v>424</v>
      </c>
      <c r="E91" s="274"/>
      <c r="F91" s="274"/>
      <c r="G91" s="274">
        <v>74868</v>
      </c>
      <c r="H91" s="347"/>
    </row>
    <row r="92" spans="1:8" ht="15" customHeight="1" thickBot="1">
      <c r="A92" s="276"/>
      <c r="B92" s="277"/>
      <c r="C92" s="277"/>
      <c r="D92" s="278" t="s">
        <v>140</v>
      </c>
      <c r="E92" s="279">
        <f>E9+E21+E25+E39+E42+E45+E69+E79+E32+E65+E59</f>
        <v>996159</v>
      </c>
      <c r="F92" s="279">
        <f>F9+F21+F25+F39+F42+F45+F69+F79+F32+F65+F59</f>
        <v>4082153</v>
      </c>
      <c r="G92" s="279">
        <f>G9+G21+G25+G39+G42+G45+G69+G79+G32+G65+G59</f>
        <v>1663826</v>
      </c>
      <c r="H92" s="331">
        <f>H9+H21+H25+H39+H42+H45+H69+H79+H32+H65+H59</f>
        <v>2927007</v>
      </c>
    </row>
    <row r="93" spans="1:8" ht="9.75" customHeight="1" thickTop="1">
      <c r="A93" s="280"/>
      <c r="B93" s="281"/>
      <c r="C93" s="281"/>
      <c r="D93" s="282"/>
      <c r="E93" s="283"/>
      <c r="F93" s="283"/>
      <c r="G93" s="283"/>
      <c r="H93" s="283"/>
    </row>
    <row r="94" spans="1:8" ht="14.25" customHeight="1">
      <c r="A94" s="711" t="s">
        <v>141</v>
      </c>
      <c r="B94" s="711"/>
      <c r="C94" s="711"/>
      <c r="D94" s="711"/>
      <c r="E94" s="711"/>
      <c r="F94" s="711"/>
      <c r="G94" s="711"/>
      <c r="H94" s="711"/>
    </row>
    <row r="95" spans="1:8" ht="15" customHeight="1">
      <c r="A95" s="709" t="s">
        <v>142</v>
      </c>
      <c r="B95" s="709"/>
      <c r="C95" s="709"/>
      <c r="D95" s="709"/>
      <c r="E95" s="709"/>
      <c r="F95" s="709"/>
      <c r="G95" s="709"/>
      <c r="H95" s="709"/>
    </row>
    <row r="96" spans="1:8" ht="85.5" customHeight="1">
      <c r="A96" s="703" t="s">
        <v>436</v>
      </c>
      <c r="B96" s="695"/>
      <c r="C96" s="695"/>
      <c r="D96" s="695"/>
      <c r="E96" s="695"/>
      <c r="F96" s="695"/>
      <c r="G96" s="695"/>
      <c r="H96" s="695"/>
    </row>
    <row r="97" spans="1:8" ht="12.75" customHeight="1">
      <c r="A97" s="716" t="s">
        <v>437</v>
      </c>
      <c r="B97" s="696"/>
      <c r="C97" s="696"/>
      <c r="D97" s="696"/>
      <c r="E97" s="696"/>
      <c r="F97" s="696"/>
      <c r="G97" s="696"/>
      <c r="H97" s="696"/>
    </row>
    <row r="98" spans="1:8" ht="12.75" customHeight="1">
      <c r="A98" s="715" t="s">
        <v>394</v>
      </c>
      <c r="B98" s="715"/>
      <c r="C98" s="715"/>
      <c r="D98" s="715"/>
      <c r="E98" s="715"/>
      <c r="F98" s="715"/>
      <c r="G98" s="715"/>
      <c r="H98" s="715"/>
    </row>
    <row r="99" spans="1:8" ht="12.75" customHeight="1">
      <c r="A99" s="715" t="s">
        <v>315</v>
      </c>
      <c r="B99" s="715"/>
      <c r="C99" s="715"/>
      <c r="D99" s="715"/>
      <c r="E99" s="715"/>
      <c r="F99" s="715"/>
      <c r="G99" s="715"/>
      <c r="H99" s="715"/>
    </row>
    <row r="100" spans="1:8" ht="12.75" customHeight="1">
      <c r="A100" s="715" t="s">
        <v>355</v>
      </c>
      <c r="B100" s="715"/>
      <c r="C100" s="715"/>
      <c r="D100" s="715"/>
      <c r="E100" s="715"/>
      <c r="F100" s="715"/>
      <c r="G100" s="715"/>
      <c r="H100" s="715"/>
    </row>
    <row r="101" spans="1:8" ht="12.75" customHeight="1">
      <c r="A101" s="715" t="s">
        <v>316</v>
      </c>
      <c r="B101" s="715"/>
      <c r="C101" s="715"/>
      <c r="D101" s="715"/>
      <c r="E101" s="715"/>
      <c r="F101" s="715"/>
      <c r="G101" s="715"/>
      <c r="H101" s="715"/>
    </row>
    <row r="102" spans="1:8" ht="12.75" customHeight="1">
      <c r="A102" s="715" t="s">
        <v>356</v>
      </c>
      <c r="B102" s="715"/>
      <c r="C102" s="715"/>
      <c r="D102" s="715"/>
      <c r="E102" s="715"/>
      <c r="F102" s="715"/>
      <c r="G102" s="715"/>
      <c r="H102" s="715"/>
    </row>
    <row r="103" spans="1:8" ht="12.75" customHeight="1">
      <c r="A103" s="715" t="s">
        <v>391</v>
      </c>
      <c r="B103" s="715"/>
      <c r="C103" s="715"/>
      <c r="D103" s="715"/>
      <c r="E103" s="715"/>
      <c r="F103" s="715"/>
      <c r="G103" s="715"/>
      <c r="H103" s="715"/>
    </row>
    <row r="104" spans="1:8" ht="12.75" customHeight="1">
      <c r="A104" s="715" t="s">
        <v>392</v>
      </c>
      <c r="B104" s="715"/>
      <c r="C104" s="715"/>
      <c r="D104" s="715"/>
      <c r="E104" s="715"/>
      <c r="F104" s="715"/>
      <c r="G104" s="715"/>
      <c r="H104" s="715"/>
    </row>
    <row r="105" spans="1:8" ht="16.5" customHeight="1">
      <c r="A105" s="715" t="s">
        <v>435</v>
      </c>
      <c r="B105" s="715"/>
      <c r="C105" s="715"/>
      <c r="D105" s="715"/>
      <c r="E105" s="715"/>
      <c r="F105" s="715"/>
      <c r="G105" s="715"/>
      <c r="H105" s="715"/>
    </row>
    <row r="106" spans="1:8" ht="18.75" customHeight="1">
      <c r="A106" s="715" t="s">
        <v>357</v>
      </c>
      <c r="B106" s="715"/>
      <c r="C106" s="715"/>
      <c r="D106" s="715"/>
      <c r="E106" s="715"/>
      <c r="F106" s="715"/>
      <c r="G106" s="715"/>
      <c r="H106" s="715"/>
    </row>
    <row r="107" spans="1:8" ht="12" customHeight="1">
      <c r="A107" s="715" t="s">
        <v>395</v>
      </c>
      <c r="B107" s="715"/>
      <c r="C107" s="715"/>
      <c r="D107" s="715"/>
      <c r="E107" s="715"/>
      <c r="F107" s="715"/>
      <c r="G107" s="715"/>
      <c r="H107" s="715"/>
    </row>
    <row r="108" spans="1:8" ht="36.75" customHeight="1">
      <c r="A108" s="703" t="s">
        <v>340</v>
      </c>
      <c r="B108" s="716"/>
      <c r="C108" s="716"/>
      <c r="D108" s="716"/>
      <c r="E108" s="716"/>
      <c r="F108" s="716"/>
      <c r="G108" s="716"/>
      <c r="H108" s="716"/>
    </row>
    <row r="109" spans="1:8" ht="66" customHeight="1">
      <c r="A109" s="703" t="s">
        <v>329</v>
      </c>
      <c r="B109" s="695"/>
      <c r="C109" s="695"/>
      <c r="D109" s="695"/>
      <c r="E109" s="695"/>
      <c r="F109" s="695"/>
      <c r="G109" s="695"/>
      <c r="H109" s="695"/>
    </row>
    <row r="110" spans="1:8" ht="51.75" customHeight="1">
      <c r="A110" s="703" t="s">
        <v>358</v>
      </c>
      <c r="B110" s="695"/>
      <c r="C110" s="695"/>
      <c r="D110" s="695"/>
      <c r="E110" s="695"/>
      <c r="F110" s="695"/>
      <c r="G110" s="695"/>
      <c r="H110" s="695"/>
    </row>
    <row r="111" spans="1:8" ht="32.25" customHeight="1">
      <c r="A111" s="716" t="s">
        <v>404</v>
      </c>
      <c r="B111" s="696"/>
      <c r="C111" s="696"/>
      <c r="D111" s="696"/>
      <c r="E111" s="696"/>
      <c r="F111" s="696"/>
      <c r="G111" s="696"/>
      <c r="H111" s="696"/>
    </row>
    <row r="112" spans="1:8" ht="33.75" customHeight="1">
      <c r="A112" s="703" t="s">
        <v>443</v>
      </c>
      <c r="B112" s="695"/>
      <c r="C112" s="695"/>
      <c r="D112" s="695"/>
      <c r="E112" s="695"/>
      <c r="F112" s="695"/>
      <c r="G112" s="695"/>
      <c r="H112" s="695"/>
    </row>
    <row r="113" spans="1:8" ht="41.25" customHeight="1">
      <c r="A113" s="703" t="s">
        <v>359</v>
      </c>
      <c r="B113" s="695"/>
      <c r="C113" s="695"/>
      <c r="D113" s="695"/>
      <c r="E113" s="695"/>
      <c r="F113" s="695"/>
      <c r="G113" s="695"/>
      <c r="H113" s="695"/>
    </row>
    <row r="114" spans="1:8" ht="45" customHeight="1">
      <c r="A114" s="703" t="s">
        <v>360</v>
      </c>
      <c r="B114" s="695"/>
      <c r="C114" s="695"/>
      <c r="D114" s="695"/>
      <c r="E114" s="695"/>
      <c r="F114" s="695"/>
      <c r="G114" s="695"/>
      <c r="H114" s="695"/>
    </row>
    <row r="115" spans="1:8" ht="32.25" customHeight="1">
      <c r="A115" s="703" t="s">
        <v>361</v>
      </c>
      <c r="B115" s="695"/>
      <c r="C115" s="695"/>
      <c r="D115" s="695"/>
      <c r="E115" s="695"/>
      <c r="F115" s="695"/>
      <c r="G115" s="695"/>
      <c r="H115" s="695"/>
    </row>
    <row r="116" spans="1:8" ht="35.25" customHeight="1">
      <c r="A116" s="703" t="s">
        <v>351</v>
      </c>
      <c r="B116" s="695"/>
      <c r="C116" s="695"/>
      <c r="D116" s="695"/>
      <c r="E116" s="695"/>
      <c r="F116" s="695"/>
      <c r="G116" s="695"/>
      <c r="H116" s="695"/>
    </row>
    <row r="117" spans="1:8" ht="20.25" customHeight="1">
      <c r="A117" s="703" t="s">
        <v>362</v>
      </c>
      <c r="B117" s="695"/>
      <c r="C117" s="695"/>
      <c r="D117" s="695"/>
      <c r="E117" s="695"/>
      <c r="F117" s="695"/>
      <c r="G117" s="695"/>
      <c r="H117" s="695"/>
    </row>
    <row r="118" spans="1:8" ht="33" customHeight="1">
      <c r="A118" s="703" t="s">
        <v>426</v>
      </c>
      <c r="B118" s="695"/>
      <c r="C118" s="695"/>
      <c r="D118" s="695"/>
      <c r="E118" s="695"/>
      <c r="F118" s="695"/>
      <c r="G118" s="695"/>
      <c r="H118" s="695"/>
    </row>
    <row r="119" spans="1:8" ht="31.5" customHeight="1">
      <c r="A119" s="703" t="s">
        <v>410</v>
      </c>
      <c r="B119" s="695"/>
      <c r="C119" s="695"/>
      <c r="D119" s="695"/>
      <c r="E119" s="695"/>
      <c r="F119" s="695"/>
      <c r="G119" s="695"/>
      <c r="H119" s="695"/>
    </row>
    <row r="120" spans="1:8" ht="33.75" customHeight="1">
      <c r="A120" s="713" t="s">
        <v>341</v>
      </c>
      <c r="B120" s="695"/>
      <c r="C120" s="695"/>
      <c r="D120" s="695"/>
      <c r="E120" s="695"/>
      <c r="F120" s="695"/>
      <c r="G120" s="695"/>
      <c r="H120" s="695"/>
    </row>
    <row r="121" spans="1:8" ht="46.5" customHeight="1">
      <c r="A121" s="701" t="s">
        <v>363</v>
      </c>
      <c r="B121" s="696"/>
      <c r="C121" s="696"/>
      <c r="D121" s="696"/>
      <c r="E121" s="696"/>
      <c r="F121" s="696"/>
      <c r="G121" s="696"/>
      <c r="H121" s="696"/>
    </row>
    <row r="122" spans="1:8" ht="43.5" customHeight="1">
      <c r="A122" s="705" t="s">
        <v>345</v>
      </c>
      <c r="B122" s="705"/>
      <c r="C122" s="705"/>
      <c r="D122" s="705"/>
      <c r="E122" s="705"/>
      <c r="F122" s="705"/>
      <c r="G122" s="705"/>
      <c r="H122" s="705"/>
    </row>
    <row r="123" spans="1:8" ht="22.5" customHeight="1">
      <c r="A123" s="710" t="s">
        <v>364</v>
      </c>
      <c r="B123" s="710"/>
      <c r="C123" s="710"/>
      <c r="D123" s="710"/>
      <c r="E123" s="710"/>
      <c r="F123" s="710"/>
      <c r="G123" s="710"/>
      <c r="H123" s="710"/>
    </row>
    <row r="124" spans="1:8" ht="38.25" customHeight="1">
      <c r="A124" s="703" t="s">
        <v>427</v>
      </c>
      <c r="B124" s="695"/>
      <c r="C124" s="695"/>
      <c r="D124" s="695"/>
      <c r="E124" s="695"/>
      <c r="F124" s="695"/>
      <c r="G124" s="695"/>
      <c r="H124" s="695"/>
    </row>
    <row r="125" spans="1:8" ht="17.25" customHeight="1">
      <c r="A125" s="701"/>
      <c r="B125" s="704"/>
      <c r="C125" s="704"/>
      <c r="D125" s="704"/>
      <c r="E125" s="704"/>
      <c r="F125" s="704"/>
      <c r="G125" s="704"/>
      <c r="H125" s="704"/>
    </row>
    <row r="126" spans="1:8" ht="16.5" customHeight="1">
      <c r="A126" s="699"/>
      <c r="B126" s="700"/>
      <c r="C126" s="700"/>
      <c r="D126" s="700"/>
      <c r="E126" s="700"/>
      <c r="F126" s="700"/>
      <c r="G126" s="700"/>
      <c r="H126" s="700"/>
    </row>
    <row r="127" spans="1:8" ht="14.25" customHeight="1">
      <c r="A127" s="699"/>
      <c r="B127" s="700"/>
      <c r="C127" s="700"/>
      <c r="D127" s="700"/>
      <c r="E127" s="700"/>
      <c r="F127" s="700"/>
      <c r="G127" s="700"/>
      <c r="H127" s="700"/>
    </row>
    <row r="128" spans="1:8" ht="14.25" customHeight="1">
      <c r="A128" s="701"/>
      <c r="B128" s="701"/>
      <c r="C128" s="701"/>
      <c r="D128" s="701"/>
      <c r="E128" s="701"/>
      <c r="F128" s="701"/>
      <c r="G128" s="701"/>
      <c r="H128" s="701"/>
    </row>
    <row r="129" spans="1:8" ht="15" customHeight="1">
      <c r="A129" s="698"/>
      <c r="B129" s="702"/>
      <c r="C129" s="702"/>
      <c r="D129" s="702"/>
      <c r="E129" s="702"/>
      <c r="F129" s="702"/>
      <c r="G129" s="702"/>
      <c r="H129" s="702"/>
    </row>
    <row r="130" spans="1:8" ht="15.75" customHeight="1">
      <c r="A130" s="699"/>
      <c r="B130" s="700"/>
      <c r="C130" s="700"/>
      <c r="D130" s="700"/>
      <c r="E130" s="700"/>
      <c r="F130" s="700"/>
      <c r="G130" s="700"/>
      <c r="H130" s="700"/>
    </row>
    <row r="131" spans="1:8" ht="23.25" customHeight="1">
      <c r="A131" s="698"/>
      <c r="B131" s="698"/>
      <c r="C131" s="698"/>
      <c r="D131" s="698"/>
      <c r="E131" s="698"/>
      <c r="F131" s="698"/>
      <c r="G131" s="698"/>
      <c r="H131" s="698"/>
    </row>
    <row r="132" spans="1:8" ht="15.75" customHeight="1">
      <c r="A132" s="698"/>
      <c r="B132" s="698"/>
      <c r="C132" s="698"/>
      <c r="D132" s="698"/>
      <c r="E132" s="698"/>
      <c r="F132" s="698"/>
      <c r="G132" s="698"/>
      <c r="H132" s="698"/>
    </row>
    <row r="133" spans="1:8" ht="15" customHeight="1">
      <c r="A133" s="694"/>
      <c r="B133" s="696"/>
      <c r="C133" s="696"/>
      <c r="D133" s="696"/>
      <c r="E133" s="696"/>
      <c r="F133" s="696"/>
      <c r="G133" s="696"/>
      <c r="H133" s="696"/>
    </row>
    <row r="134" spans="1:8" ht="15.75" customHeight="1">
      <c r="A134" s="694"/>
      <c r="B134" s="696"/>
      <c r="C134" s="696"/>
      <c r="D134" s="696"/>
      <c r="E134" s="696"/>
      <c r="F134" s="696"/>
      <c r="G134" s="696"/>
      <c r="H134" s="696"/>
    </row>
    <row r="135" spans="1:8" ht="18" customHeight="1">
      <c r="A135" s="694"/>
      <c r="B135" s="696"/>
      <c r="C135" s="696"/>
      <c r="D135" s="696"/>
      <c r="E135" s="696"/>
      <c r="F135" s="696"/>
      <c r="G135" s="696"/>
      <c r="H135" s="696"/>
    </row>
    <row r="136" spans="1:8" ht="15" customHeight="1">
      <c r="A136" s="694"/>
      <c r="B136" s="697"/>
      <c r="C136" s="697"/>
      <c r="D136" s="697"/>
      <c r="E136" s="697"/>
      <c r="F136" s="697"/>
      <c r="G136" s="697"/>
      <c r="H136" s="697"/>
    </row>
    <row r="137" spans="1:8" ht="12" customHeight="1">
      <c r="A137" s="693"/>
      <c r="B137" s="694"/>
      <c r="C137" s="694"/>
      <c r="D137" s="694"/>
      <c r="E137" s="694"/>
      <c r="F137" s="694"/>
      <c r="G137" s="694"/>
      <c r="H137" s="694"/>
    </row>
    <row r="138" spans="1:8" ht="58.5" customHeight="1">
      <c r="A138" s="692"/>
      <c r="B138" s="692"/>
      <c r="C138" s="692"/>
      <c r="D138" s="692"/>
      <c r="E138" s="692"/>
      <c r="F138" s="692"/>
      <c r="G138" s="692"/>
      <c r="H138" s="692"/>
    </row>
    <row r="139" spans="1:8" ht="22.5" customHeight="1">
      <c r="A139" s="692"/>
      <c r="B139" s="692"/>
      <c r="C139" s="692"/>
      <c r="D139" s="692"/>
      <c r="E139" s="692"/>
      <c r="F139" s="692"/>
      <c r="G139" s="692"/>
      <c r="H139" s="692"/>
    </row>
    <row r="140" spans="1:8" ht="47.25" customHeight="1">
      <c r="A140" s="693"/>
      <c r="B140" s="694"/>
      <c r="C140" s="694"/>
      <c r="D140" s="694"/>
      <c r="E140" s="694"/>
      <c r="F140" s="694"/>
      <c r="G140" s="694"/>
      <c r="H140" s="694"/>
    </row>
    <row r="141" spans="1:8" ht="39" customHeight="1">
      <c r="A141" s="693"/>
      <c r="B141" s="695"/>
      <c r="C141" s="695"/>
      <c r="D141" s="695"/>
      <c r="E141" s="695"/>
      <c r="F141" s="695"/>
      <c r="G141" s="695"/>
      <c r="H141" s="695"/>
    </row>
    <row r="142" spans="1:8" ht="15.75" customHeight="1">
      <c r="A142" s="687"/>
      <c r="B142" s="587"/>
      <c r="C142" s="587"/>
      <c r="D142" s="587"/>
      <c r="E142" s="587"/>
      <c r="F142" s="587"/>
      <c r="G142" s="587"/>
      <c r="H142" s="690"/>
    </row>
    <row r="143" spans="1:8" ht="27" customHeight="1">
      <c r="A143" s="687"/>
      <c r="B143" s="688"/>
      <c r="C143" s="688"/>
      <c r="D143" s="688"/>
      <c r="E143" s="688"/>
      <c r="F143" s="688"/>
      <c r="G143" s="688"/>
      <c r="H143" s="688"/>
    </row>
    <row r="144" spans="1:8" ht="46.5" customHeight="1">
      <c r="A144" s="687"/>
      <c r="B144" s="689"/>
      <c r="C144" s="689"/>
      <c r="D144" s="689"/>
      <c r="E144" s="689"/>
      <c r="F144" s="689"/>
      <c r="G144" s="689"/>
      <c r="H144" s="689"/>
    </row>
    <row r="145" spans="1:8" ht="33.75" customHeight="1">
      <c r="A145" s="687"/>
      <c r="B145" s="587"/>
      <c r="C145" s="587"/>
      <c r="D145" s="587"/>
      <c r="E145" s="587"/>
      <c r="F145" s="587"/>
      <c r="G145" s="587"/>
      <c r="H145" s="690"/>
    </row>
    <row r="146" spans="1:8" ht="19.5" customHeight="1">
      <c r="A146" s="691"/>
      <c r="B146" s="691"/>
      <c r="C146" s="691"/>
      <c r="D146" s="691"/>
      <c r="E146" s="691"/>
      <c r="F146" s="691"/>
      <c r="G146" s="691"/>
      <c r="H146" s="691"/>
    </row>
    <row r="147" spans="1:7" ht="25.5" customHeight="1">
      <c r="A147" s="684"/>
      <c r="B147" s="587"/>
      <c r="C147" s="587"/>
      <c r="D147" s="587"/>
      <c r="E147" s="587"/>
      <c r="F147" s="587"/>
      <c r="G147" s="587"/>
    </row>
    <row r="148" spans="1:7" ht="12.75" customHeight="1">
      <c r="A148" s="684"/>
      <c r="B148" s="684"/>
      <c r="C148" s="684"/>
      <c r="D148" s="684"/>
      <c r="E148" s="684"/>
      <c r="F148" s="684"/>
      <c r="G148" s="684"/>
    </row>
    <row r="149" spans="1:7" ht="35.25" customHeight="1">
      <c r="A149" s="680"/>
      <c r="B149" s="680"/>
      <c r="C149" s="680"/>
      <c r="D149" s="680"/>
      <c r="E149" s="680"/>
      <c r="F149" s="680"/>
      <c r="G149" s="680"/>
    </row>
    <row r="150" spans="1:7" ht="37.5" customHeight="1">
      <c r="A150" s="686"/>
      <c r="B150" s="685"/>
      <c r="C150" s="685"/>
      <c r="D150" s="685"/>
      <c r="E150" s="685"/>
      <c r="F150" s="685"/>
      <c r="G150" s="685"/>
    </row>
    <row r="151" spans="1:7" ht="35.25" customHeight="1">
      <c r="A151" s="685"/>
      <c r="B151" s="685"/>
      <c r="C151" s="685"/>
      <c r="D151" s="685"/>
      <c r="E151" s="685"/>
      <c r="F151" s="685"/>
      <c r="G151" s="685"/>
    </row>
    <row r="152" spans="1:7" ht="35.25" customHeight="1">
      <c r="A152" s="685"/>
      <c r="B152" s="685"/>
      <c r="C152" s="685"/>
      <c r="D152" s="685"/>
      <c r="E152" s="685"/>
      <c r="F152" s="685"/>
      <c r="G152" s="685"/>
    </row>
    <row r="153" spans="1:7" ht="46.5" customHeight="1">
      <c r="A153" s="685"/>
      <c r="B153" s="685"/>
      <c r="C153" s="685"/>
      <c r="D153" s="685"/>
      <c r="E153" s="685"/>
      <c r="F153" s="685"/>
      <c r="G153" s="685"/>
    </row>
    <row r="154" spans="1:7" ht="13.5" customHeight="1">
      <c r="A154" s="680"/>
      <c r="B154" s="680"/>
      <c r="C154" s="680"/>
      <c r="D154" s="680"/>
      <c r="E154" s="680"/>
      <c r="F154" s="680"/>
      <c r="G154" s="680"/>
    </row>
    <row r="155" spans="1:7" ht="21.75" customHeight="1">
      <c r="A155" s="680"/>
      <c r="B155" s="680"/>
      <c r="C155" s="680"/>
      <c r="D155" s="680"/>
      <c r="E155" s="680"/>
      <c r="F155" s="680"/>
      <c r="G155" s="680"/>
    </row>
    <row r="156" spans="1:7" ht="22.5" customHeight="1">
      <c r="A156" s="680"/>
      <c r="B156" s="680"/>
      <c r="C156" s="680"/>
      <c r="D156" s="680"/>
      <c r="E156" s="680"/>
      <c r="F156" s="680"/>
      <c r="G156" s="680"/>
    </row>
    <row r="157" spans="1:7" ht="15.75" customHeight="1">
      <c r="A157" s="680"/>
      <c r="B157" s="587"/>
      <c r="C157" s="587"/>
      <c r="D157" s="587"/>
      <c r="E157" s="587"/>
      <c r="F157" s="587"/>
      <c r="G157" s="587"/>
    </row>
    <row r="158" spans="1:7" ht="15.75" customHeight="1">
      <c r="A158" s="680"/>
      <c r="B158" s="587"/>
      <c r="C158" s="587"/>
      <c r="D158" s="587"/>
      <c r="E158" s="587"/>
      <c r="F158" s="587"/>
      <c r="G158" s="587"/>
    </row>
    <row r="159" spans="1:7" ht="36" customHeight="1">
      <c r="A159" s="684"/>
      <c r="B159" s="684"/>
      <c r="C159" s="684"/>
      <c r="D159" s="684"/>
      <c r="E159" s="684"/>
      <c r="F159" s="684"/>
      <c r="G159" s="684"/>
    </row>
    <row r="160" spans="1:7" ht="37.5" customHeight="1">
      <c r="A160" s="684"/>
      <c r="B160" s="684"/>
      <c r="C160" s="684"/>
      <c r="D160" s="684"/>
      <c r="E160" s="684"/>
      <c r="F160" s="684"/>
      <c r="G160" s="684"/>
    </row>
    <row r="161" spans="1:7" ht="25.5" customHeight="1">
      <c r="A161" s="684"/>
      <c r="B161" s="684"/>
      <c r="C161" s="684"/>
      <c r="D161" s="684"/>
      <c r="E161" s="684"/>
      <c r="F161" s="684"/>
      <c r="G161" s="684"/>
    </row>
    <row r="162" spans="1:7" ht="35.25" customHeight="1">
      <c r="A162" s="684"/>
      <c r="B162" s="684"/>
      <c r="C162" s="684"/>
      <c r="D162" s="684"/>
      <c r="E162" s="684"/>
      <c r="F162" s="684"/>
      <c r="G162" s="684"/>
    </row>
    <row r="163" spans="1:7" ht="23.25" customHeight="1">
      <c r="A163" s="680"/>
      <c r="B163" s="680"/>
      <c r="C163" s="680"/>
      <c r="D163" s="680"/>
      <c r="E163" s="680"/>
      <c r="F163" s="680"/>
      <c r="G163" s="680"/>
    </row>
    <row r="164" spans="1:7" ht="36.75" customHeight="1">
      <c r="A164" s="684"/>
      <c r="B164" s="684"/>
      <c r="C164" s="684"/>
      <c r="D164" s="684"/>
      <c r="E164" s="684"/>
      <c r="F164" s="684"/>
      <c r="G164" s="684"/>
    </row>
    <row r="165" spans="1:7" ht="24.75" customHeight="1">
      <c r="A165" s="684"/>
      <c r="B165" s="587"/>
      <c r="C165" s="587"/>
      <c r="D165" s="587"/>
      <c r="E165" s="587"/>
      <c r="F165" s="587"/>
      <c r="G165" s="587"/>
    </row>
    <row r="166" spans="1:7" ht="36" customHeight="1">
      <c r="A166" s="684"/>
      <c r="B166" s="684"/>
      <c r="C166" s="684"/>
      <c r="D166" s="684"/>
      <c r="E166" s="684"/>
      <c r="F166" s="684"/>
      <c r="G166" s="684"/>
    </row>
    <row r="167" spans="1:7" ht="13.5" customHeight="1">
      <c r="A167" s="684"/>
      <c r="B167" s="684"/>
      <c r="C167" s="684"/>
      <c r="D167" s="684"/>
      <c r="E167" s="684"/>
      <c r="F167" s="684"/>
      <c r="G167" s="684"/>
    </row>
    <row r="168" spans="1:7" ht="13.5" customHeight="1">
      <c r="A168" s="680"/>
      <c r="B168" s="680"/>
      <c r="C168" s="680"/>
      <c r="D168" s="680"/>
      <c r="E168" s="680"/>
      <c r="F168" s="680"/>
      <c r="G168" s="680"/>
    </row>
    <row r="169" spans="1:7" ht="13.5" customHeight="1">
      <c r="A169" s="680"/>
      <c r="B169" s="680"/>
      <c r="C169" s="680"/>
      <c r="D169" s="680"/>
      <c r="E169" s="680"/>
      <c r="F169" s="680"/>
      <c r="G169" s="680"/>
    </row>
    <row r="170" spans="1:7" ht="13.5" customHeight="1">
      <c r="A170" s="682"/>
      <c r="B170" s="682"/>
      <c r="C170" s="682"/>
      <c r="D170" s="682"/>
      <c r="E170" s="682"/>
      <c r="F170" s="682"/>
      <c r="G170" s="682"/>
    </row>
    <row r="171" spans="1:7" ht="13.5" customHeight="1">
      <c r="A171" s="680"/>
      <c r="B171" s="680"/>
      <c r="C171" s="680"/>
      <c r="D171" s="680"/>
      <c r="E171" s="680"/>
      <c r="F171" s="680"/>
      <c r="G171" s="680"/>
    </row>
    <row r="172" spans="1:7" ht="13.5" customHeight="1">
      <c r="A172" s="680"/>
      <c r="B172" s="680"/>
      <c r="C172" s="680"/>
      <c r="D172" s="680"/>
      <c r="E172" s="680"/>
      <c r="F172" s="680"/>
      <c r="G172" s="680"/>
    </row>
    <row r="173" spans="1:7" ht="13.5" customHeight="1">
      <c r="A173" s="682"/>
      <c r="B173" s="682"/>
      <c r="C173" s="682"/>
      <c r="D173" s="682"/>
      <c r="E173" s="682"/>
      <c r="F173" s="682"/>
      <c r="G173" s="682"/>
    </row>
    <row r="174" spans="1:7" ht="13.5" customHeight="1">
      <c r="A174" s="680"/>
      <c r="B174" s="680"/>
      <c r="C174" s="680"/>
      <c r="D174" s="680"/>
      <c r="E174" s="680"/>
      <c r="F174" s="680"/>
      <c r="G174" s="680"/>
    </row>
    <row r="175" spans="1:7" ht="13.5" customHeight="1">
      <c r="A175" s="680"/>
      <c r="B175" s="680"/>
      <c r="C175" s="680"/>
      <c r="D175" s="680"/>
      <c r="E175" s="680"/>
      <c r="F175" s="680"/>
      <c r="G175" s="680"/>
    </row>
    <row r="176" spans="1:7" ht="13.5" customHeight="1">
      <c r="A176" s="683"/>
      <c r="B176" s="683"/>
      <c r="C176" s="683"/>
      <c r="D176" s="683"/>
      <c r="E176" s="683"/>
      <c r="F176" s="683"/>
      <c r="G176" s="683"/>
    </row>
    <row r="177" spans="1:7" ht="13.5" customHeight="1">
      <c r="A177" s="682"/>
      <c r="B177" s="682"/>
      <c r="C177" s="682"/>
      <c r="D177" s="682"/>
      <c r="E177" s="682"/>
      <c r="F177" s="682"/>
      <c r="G177" s="682"/>
    </row>
    <row r="178" spans="1:7" ht="13.5" customHeight="1">
      <c r="A178" s="680"/>
      <c r="B178" s="680"/>
      <c r="C178" s="680"/>
      <c r="D178" s="680"/>
      <c r="E178" s="680"/>
      <c r="F178" s="680"/>
      <c r="G178" s="680"/>
    </row>
    <row r="179" spans="1:7" ht="13.5" customHeight="1">
      <c r="A179" s="680"/>
      <c r="B179" s="680"/>
      <c r="C179" s="680"/>
      <c r="D179" s="680"/>
      <c r="E179" s="680"/>
      <c r="F179" s="680"/>
      <c r="G179" s="680"/>
    </row>
    <row r="180" spans="1:7" ht="13.5" customHeight="1">
      <c r="A180" s="682"/>
      <c r="B180" s="682"/>
      <c r="C180" s="682"/>
      <c r="D180" s="682"/>
      <c r="E180" s="682"/>
      <c r="F180" s="682"/>
      <c r="G180" s="682"/>
    </row>
    <row r="181" spans="1:7" ht="13.5" customHeight="1">
      <c r="A181" s="680"/>
      <c r="B181" s="680"/>
      <c r="C181" s="680"/>
      <c r="D181" s="680"/>
      <c r="E181" s="680"/>
      <c r="F181" s="680"/>
      <c r="G181" s="680"/>
    </row>
    <row r="182" spans="1:7" ht="13.5" customHeight="1">
      <c r="A182" s="680"/>
      <c r="B182" s="680"/>
      <c r="C182" s="680"/>
      <c r="D182" s="680"/>
      <c r="E182" s="680"/>
      <c r="F182" s="680"/>
      <c r="G182" s="680"/>
    </row>
    <row r="183" spans="1:7" ht="13.5" customHeight="1">
      <c r="A183" s="680"/>
      <c r="B183" s="680"/>
      <c r="C183" s="680"/>
      <c r="D183" s="680"/>
      <c r="E183" s="680"/>
      <c r="F183" s="680"/>
      <c r="G183" s="680"/>
    </row>
    <row r="184" spans="1:7" ht="13.5" customHeight="1">
      <c r="A184" s="680"/>
      <c r="B184" s="680"/>
      <c r="C184" s="680"/>
      <c r="D184" s="680"/>
      <c r="E184" s="680"/>
      <c r="F184" s="680"/>
      <c r="G184" s="680"/>
    </row>
    <row r="185" spans="1:7" ht="15" customHeight="1">
      <c r="A185" s="682"/>
      <c r="B185" s="682"/>
      <c r="C185" s="682"/>
      <c r="D185" s="682"/>
      <c r="E185" s="682"/>
      <c r="F185" s="682"/>
      <c r="G185" s="682"/>
    </row>
    <row r="186" spans="1:7" ht="24" customHeight="1">
      <c r="A186" s="680"/>
      <c r="B186" s="680"/>
      <c r="C186" s="680"/>
      <c r="D186" s="680"/>
      <c r="E186" s="680"/>
      <c r="F186" s="680"/>
      <c r="G186" s="680"/>
    </row>
    <row r="187" spans="1:7" ht="14.25" customHeight="1">
      <c r="A187" s="682"/>
      <c r="B187" s="682"/>
      <c r="C187" s="682"/>
      <c r="D187" s="682"/>
      <c r="E187" s="682"/>
      <c r="F187" s="682"/>
      <c r="G187" s="682"/>
    </row>
    <row r="188" spans="1:7" ht="14.25" customHeight="1">
      <c r="A188" s="682"/>
      <c r="B188" s="680"/>
      <c r="C188" s="680"/>
      <c r="D188" s="680"/>
      <c r="E188" s="680"/>
      <c r="F188" s="680"/>
      <c r="G188" s="680"/>
    </row>
    <row r="189" spans="1:7" ht="15" customHeight="1">
      <c r="A189" s="680"/>
      <c r="B189" s="680"/>
      <c r="C189" s="680"/>
      <c r="D189" s="680"/>
      <c r="E189" s="680"/>
      <c r="F189" s="680"/>
      <c r="G189" s="680"/>
    </row>
    <row r="190" spans="1:7" ht="12.75" customHeight="1">
      <c r="A190" s="680"/>
      <c r="B190" s="680"/>
      <c r="C190" s="680"/>
      <c r="D190" s="680"/>
      <c r="E190" s="680"/>
      <c r="F190" s="680"/>
      <c r="G190" s="680"/>
    </row>
    <row r="191" spans="1:7" ht="12.75" customHeight="1">
      <c r="A191" s="680"/>
      <c r="B191" s="680"/>
      <c r="C191" s="680"/>
      <c r="D191" s="680"/>
      <c r="E191" s="680"/>
      <c r="F191" s="680"/>
      <c r="G191" s="680"/>
    </row>
    <row r="192" spans="1:7" ht="13.5" customHeight="1">
      <c r="A192" s="680"/>
      <c r="B192" s="680"/>
      <c r="C192" s="680"/>
      <c r="D192" s="680"/>
      <c r="E192" s="680"/>
      <c r="F192" s="680"/>
      <c r="G192" s="680"/>
    </row>
    <row r="193" spans="1:7" ht="12.75" customHeight="1">
      <c r="A193" s="680"/>
      <c r="B193" s="680"/>
      <c r="C193" s="680"/>
      <c r="D193" s="680"/>
      <c r="E193" s="680"/>
      <c r="F193" s="680"/>
      <c r="G193" s="680"/>
    </row>
    <row r="194" spans="1:7" ht="13.5" customHeight="1">
      <c r="A194" s="680"/>
      <c r="B194" s="680"/>
      <c r="C194" s="680"/>
      <c r="D194" s="680"/>
      <c r="E194" s="680"/>
      <c r="F194" s="680"/>
      <c r="G194" s="680"/>
    </row>
    <row r="195" spans="1:7" ht="12.75" customHeight="1">
      <c r="A195" s="680"/>
      <c r="B195" s="680"/>
      <c r="C195" s="680"/>
      <c r="D195" s="680"/>
      <c r="E195" s="680"/>
      <c r="F195" s="680"/>
      <c r="G195" s="680"/>
    </row>
    <row r="196" spans="1:7" ht="15" customHeight="1">
      <c r="A196" s="680"/>
      <c r="B196" s="680"/>
      <c r="C196" s="680"/>
      <c r="D196" s="680"/>
      <c r="E196" s="680"/>
      <c r="F196" s="680"/>
      <c r="G196" s="680"/>
    </row>
    <row r="197" spans="1:7" ht="24" customHeight="1">
      <c r="A197" s="680"/>
      <c r="B197" s="680"/>
      <c r="C197" s="680"/>
      <c r="D197" s="680"/>
      <c r="E197" s="680"/>
      <c r="F197" s="680"/>
      <c r="G197" s="680"/>
    </row>
    <row r="198" spans="1:7" ht="24" customHeight="1">
      <c r="A198" s="680"/>
      <c r="B198" s="680"/>
      <c r="C198" s="680"/>
      <c r="D198" s="680"/>
      <c r="E198" s="680"/>
      <c r="F198" s="680"/>
      <c r="G198" s="680"/>
    </row>
    <row r="199" spans="1:7" ht="14.25" customHeight="1">
      <c r="A199" s="680"/>
      <c r="B199" s="680"/>
      <c r="C199" s="680"/>
      <c r="D199" s="680"/>
      <c r="E199" s="680"/>
      <c r="F199" s="680"/>
      <c r="G199" s="680"/>
    </row>
    <row r="200" spans="1:7" ht="15" customHeight="1">
      <c r="A200" s="680"/>
      <c r="B200" s="680"/>
      <c r="C200" s="680"/>
      <c r="D200" s="680"/>
      <c r="E200" s="680"/>
      <c r="F200" s="680"/>
      <c r="G200" s="680"/>
    </row>
    <row r="201" spans="1:7" ht="24" customHeight="1">
      <c r="A201" s="680"/>
      <c r="B201" s="680"/>
      <c r="C201" s="680"/>
      <c r="D201" s="680"/>
      <c r="E201" s="680"/>
      <c r="F201" s="680"/>
      <c r="G201" s="680"/>
    </row>
    <row r="202" spans="1:7" ht="13.5" customHeight="1">
      <c r="A202" s="680"/>
      <c r="B202" s="680"/>
      <c r="C202" s="680"/>
      <c r="D202" s="680"/>
      <c r="E202" s="680"/>
      <c r="F202" s="680"/>
      <c r="G202" s="680"/>
    </row>
    <row r="203" spans="1:7" ht="13.5" customHeight="1">
      <c r="A203" s="680"/>
      <c r="B203" s="680"/>
      <c r="C203" s="680"/>
      <c r="D203" s="680"/>
      <c r="E203" s="680"/>
      <c r="F203" s="680"/>
      <c r="G203" s="680"/>
    </row>
    <row r="204" spans="1:7" ht="13.5" customHeight="1">
      <c r="A204" s="680"/>
      <c r="B204" s="680"/>
      <c r="C204" s="680"/>
      <c r="D204" s="680"/>
      <c r="E204" s="680"/>
      <c r="F204" s="680"/>
      <c r="G204" s="680"/>
    </row>
    <row r="205" spans="1:7" ht="13.5" customHeight="1">
      <c r="A205" s="680"/>
      <c r="B205" s="680"/>
      <c r="C205" s="680"/>
      <c r="D205" s="680"/>
      <c r="E205" s="680"/>
      <c r="F205" s="680"/>
      <c r="G205" s="680"/>
    </row>
    <row r="206" spans="1:7" ht="13.5" customHeight="1">
      <c r="A206" s="680"/>
      <c r="B206" s="680"/>
      <c r="C206" s="680"/>
      <c r="D206" s="680"/>
      <c r="E206" s="680"/>
      <c r="F206" s="680"/>
      <c r="G206" s="680"/>
    </row>
    <row r="207" spans="1:7" ht="13.5" customHeight="1">
      <c r="A207" s="680"/>
      <c r="B207" s="680"/>
      <c r="C207" s="680"/>
      <c r="D207" s="680"/>
      <c r="E207" s="680"/>
      <c r="F207" s="680"/>
      <c r="G207" s="680"/>
    </row>
    <row r="208" spans="1:7" ht="36" customHeight="1">
      <c r="A208" s="680"/>
      <c r="B208" s="680"/>
      <c r="C208" s="680"/>
      <c r="D208" s="680"/>
      <c r="E208" s="680"/>
      <c r="F208" s="680"/>
      <c r="G208" s="680"/>
    </row>
    <row r="209" spans="1:7" ht="45.75" customHeight="1">
      <c r="A209" s="680"/>
      <c r="B209" s="680"/>
      <c r="C209" s="680"/>
      <c r="D209" s="680"/>
      <c r="E209" s="680"/>
      <c r="F209" s="680"/>
      <c r="G209" s="680"/>
    </row>
    <row r="210" spans="1:7" ht="44.25" customHeight="1">
      <c r="A210" s="681"/>
      <c r="B210" s="680"/>
      <c r="C210" s="680"/>
      <c r="D210" s="680"/>
      <c r="E210" s="680"/>
      <c r="F210" s="680"/>
      <c r="G210" s="680"/>
    </row>
    <row r="211" spans="1:7" ht="24" customHeight="1">
      <c r="A211" s="681"/>
      <c r="B211" s="680"/>
      <c r="C211" s="680"/>
      <c r="D211" s="680"/>
      <c r="E211" s="680"/>
      <c r="F211" s="680"/>
      <c r="G211" s="680"/>
    </row>
    <row r="212" spans="1:7" ht="28.5" customHeight="1">
      <c r="A212" s="681"/>
      <c r="B212" s="680"/>
      <c r="C212" s="680"/>
      <c r="D212" s="680"/>
      <c r="E212" s="680"/>
      <c r="F212" s="680"/>
      <c r="G212" s="680"/>
    </row>
    <row r="213" spans="1:7" ht="55.5" customHeight="1">
      <c r="A213" s="681"/>
      <c r="B213" s="680"/>
      <c r="C213" s="680"/>
      <c r="D213" s="680"/>
      <c r="E213" s="680"/>
      <c r="F213" s="680"/>
      <c r="G213" s="680"/>
    </row>
    <row r="214" spans="1:7" ht="13.5" customHeight="1">
      <c r="A214" s="680"/>
      <c r="B214" s="681"/>
      <c r="C214" s="681"/>
      <c r="D214" s="681"/>
      <c r="E214" s="681"/>
      <c r="F214" s="681"/>
      <c r="G214" s="681"/>
    </row>
    <row r="215" spans="1:7" ht="12.75" customHeight="1">
      <c r="A215" s="679"/>
      <c r="B215" s="679"/>
      <c r="C215" s="679"/>
      <c r="D215" s="679"/>
      <c r="E215" s="679"/>
      <c r="F215" s="679"/>
      <c r="G215" s="679"/>
    </row>
    <row r="216" spans="1:7" ht="12" customHeight="1">
      <c r="A216" s="679"/>
      <c r="B216" s="679"/>
      <c r="C216" s="679"/>
      <c r="D216" s="679"/>
      <c r="E216" s="679"/>
      <c r="F216" s="679"/>
      <c r="G216" s="679"/>
    </row>
    <row r="217" spans="1:7" ht="13.5" customHeight="1">
      <c r="A217" s="679"/>
      <c r="B217" s="679"/>
      <c r="C217" s="679"/>
      <c r="D217" s="679"/>
      <c r="E217" s="679"/>
      <c r="F217" s="679"/>
      <c r="G217" s="679"/>
    </row>
    <row r="218" spans="1:7" ht="33.75" customHeight="1">
      <c r="A218" s="678"/>
      <c r="B218" s="679"/>
      <c r="C218" s="679"/>
      <c r="D218" s="679"/>
      <c r="E218" s="679"/>
      <c r="F218" s="679"/>
      <c r="G218" s="679"/>
    </row>
    <row r="219" spans="1:7" ht="24.75" customHeight="1">
      <c r="A219" s="680"/>
      <c r="B219" s="680"/>
      <c r="C219" s="680"/>
      <c r="D219" s="680"/>
      <c r="E219" s="680"/>
      <c r="F219" s="680"/>
      <c r="G219" s="680"/>
    </row>
    <row r="220" spans="1:7" ht="33.75" customHeight="1">
      <c r="A220" s="678"/>
      <c r="B220" s="679"/>
      <c r="C220" s="679"/>
      <c r="D220" s="679"/>
      <c r="E220" s="679"/>
      <c r="F220" s="679"/>
      <c r="G220" s="679"/>
    </row>
    <row r="221" spans="1:7" ht="11.25">
      <c r="A221" s="679"/>
      <c r="B221" s="679"/>
      <c r="C221" s="679"/>
      <c r="D221" s="679"/>
      <c r="E221" s="679"/>
      <c r="F221" s="679"/>
      <c r="G221" s="679"/>
    </row>
  </sheetData>
  <mergeCells count="135">
    <mergeCell ref="A111:H111"/>
    <mergeCell ref="A119:H119"/>
    <mergeCell ref="A118:H118"/>
    <mergeCell ref="A109:H109"/>
    <mergeCell ref="A110:H110"/>
    <mergeCell ref="A121:H121"/>
    <mergeCell ref="A115:H115"/>
    <mergeCell ref="A117:H117"/>
    <mergeCell ref="A112:H112"/>
    <mergeCell ref="A116:H116"/>
    <mergeCell ref="A97:H97"/>
    <mergeCell ref="A98:H98"/>
    <mergeCell ref="A99:H99"/>
    <mergeCell ref="A100:H100"/>
    <mergeCell ref="A101:H101"/>
    <mergeCell ref="A103:H103"/>
    <mergeCell ref="A107:H107"/>
    <mergeCell ref="A108:H108"/>
    <mergeCell ref="A102:H102"/>
    <mergeCell ref="A105:H105"/>
    <mergeCell ref="A106:H106"/>
    <mergeCell ref="A104:H104"/>
    <mergeCell ref="E1:H1"/>
    <mergeCell ref="E2:H2"/>
    <mergeCell ref="E3:H3"/>
    <mergeCell ref="E4:H4"/>
    <mergeCell ref="A6:H6"/>
    <mergeCell ref="G7:H7"/>
    <mergeCell ref="A95:H95"/>
    <mergeCell ref="A123:H123"/>
    <mergeCell ref="A94:H94"/>
    <mergeCell ref="E7:F7"/>
    <mergeCell ref="A96:H96"/>
    <mergeCell ref="A120:H120"/>
    <mergeCell ref="A113:H113"/>
    <mergeCell ref="A114:H114"/>
    <mergeCell ref="A124:H124"/>
    <mergeCell ref="A125:H125"/>
    <mergeCell ref="A122:H122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  <mergeCell ref="A135:H135"/>
    <mergeCell ref="A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6:H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95:G195"/>
    <mergeCell ref="A196:G196"/>
    <mergeCell ref="A197:G197"/>
    <mergeCell ref="A198:G198"/>
    <mergeCell ref="A199:G199"/>
    <mergeCell ref="A200:G200"/>
    <mergeCell ref="A201:G201"/>
    <mergeCell ref="A213:G213"/>
    <mergeCell ref="A207:G207"/>
    <mergeCell ref="A210:G210"/>
    <mergeCell ref="A211:G211"/>
    <mergeCell ref="A212:G212"/>
    <mergeCell ref="A206:G206"/>
    <mergeCell ref="A202:G202"/>
    <mergeCell ref="A203:G203"/>
    <mergeCell ref="A204:G204"/>
    <mergeCell ref="A205:G205"/>
    <mergeCell ref="A215:G215"/>
    <mergeCell ref="A208:G208"/>
    <mergeCell ref="A214:G214"/>
    <mergeCell ref="A209:G209"/>
    <mergeCell ref="A220:G220"/>
    <mergeCell ref="A221:G221"/>
    <mergeCell ref="A216:G216"/>
    <mergeCell ref="A217:G217"/>
    <mergeCell ref="A218:G218"/>
    <mergeCell ref="A219:G21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2006-10-03T12:41:23Z</cp:lastPrinted>
  <dcterms:created xsi:type="dcterms:W3CDTF">2006-01-10T16:50:21Z</dcterms:created>
  <dcterms:modified xsi:type="dcterms:W3CDTF">2006-10-04T13:27:47Z</dcterms:modified>
  <cp:category/>
  <cp:version/>
  <cp:contentType/>
  <cp:contentStatus/>
</cp:coreProperties>
</file>